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/>
  <bookViews>
    <workbookView showHorizontalScroll="0" showVerticalScroll="0" showSheetTabs="0" xWindow="240" yWindow="0" windowWidth="19440" windowHeight="10260"/>
  </bookViews>
  <sheets>
    <sheet name="الرئيسية" sheetId="4" r:id="rId1"/>
    <sheet name="قائمة التلامي" sheetId="3" r:id="rId2"/>
    <sheet name="نتائج ف1" sheetId="6" r:id="rId3"/>
    <sheet name="نتائج ف2" sheetId="7" r:id="rId4"/>
    <sheet name="نتائج ف3" sheetId="9" r:id="rId5"/>
    <sheet name="م السنوي" sheetId="11" r:id="rId6"/>
    <sheet name="إ تجريبي" sheetId="10" r:id="rId7"/>
    <sheet name="م القبول" sheetId="5" r:id="rId8"/>
    <sheet name="كشوف" sheetId="2" r:id="rId9"/>
    <sheet name="كشوف الفصل" sheetId="12" r:id="rId10"/>
    <sheet name="م م أس" sheetId="13" r:id="rId11"/>
    <sheet name="د النتائج" sheetId="14" r:id="rId12"/>
    <sheet name="Feuil1" sheetId="15" r:id="rId13"/>
  </sheets>
  <definedNames>
    <definedName name="_xlnm.Print_Area" localSheetId="12">Feuil1!$A$1:$M$33</definedName>
    <definedName name="_xlnm.Print_Area" localSheetId="6">'إ تجريبي'!$A$1:$H$54</definedName>
    <definedName name="_xlnm.Print_Area" localSheetId="11">'د النتائج'!$A$1:$P$31</definedName>
    <definedName name="_xlnm.Print_Area" localSheetId="1">'قائمة التلامي'!$A$1:$H$57</definedName>
    <definedName name="_xlnm.Print_Area" localSheetId="8">كشوف!$A$1:$I$52</definedName>
    <definedName name="_xlnm.Print_Area" localSheetId="9">'كشوف الفصل'!$A$1:$U$33</definedName>
    <definedName name="_xlnm.Print_Area" localSheetId="5">'م السنوي'!$A$1:$H$54</definedName>
    <definedName name="_xlnm.Print_Area" localSheetId="7">'م القبول'!$A$1:$J$52</definedName>
    <definedName name="_xlnm.Print_Area" localSheetId="10">'م م أس'!$A$1:$R$56</definedName>
    <definedName name="_xlnm.Print_Area" localSheetId="2">'نتائج ف1'!$A$1:$O$54</definedName>
    <definedName name="_xlnm.Print_Area" localSheetId="3">'نتائج ف2'!$A$1:$O$54</definedName>
    <definedName name="_xlnm.Print_Area" localSheetId="4">'نتائج ف3'!$A$1:$O$52</definedName>
  </definedNames>
  <calcPr calcId="144525"/>
</workbook>
</file>

<file path=xl/calcChain.xml><?xml version="1.0" encoding="utf-8"?>
<calcChain xmlns="http://schemas.openxmlformats.org/spreadsheetml/2006/main">
  <c r="B45" i="11" l="1"/>
  <c r="C45" i="11"/>
  <c r="D45" i="11"/>
  <c r="E45" i="11"/>
  <c r="F45" i="11"/>
  <c r="G45" i="11"/>
  <c r="H45" i="11" s="1"/>
  <c r="B46" i="11"/>
  <c r="C46" i="11"/>
  <c r="D46" i="11"/>
  <c r="G46" i="11" s="1"/>
  <c r="H46" i="11" s="1"/>
  <c r="E46" i="11"/>
  <c r="F46" i="11"/>
  <c r="B47" i="11"/>
  <c r="C47" i="11"/>
  <c r="D47" i="11"/>
  <c r="E47" i="11"/>
  <c r="F47" i="11"/>
  <c r="G47" i="11"/>
  <c r="H47" i="11" s="1"/>
  <c r="B48" i="11"/>
  <c r="C48" i="11"/>
  <c r="D48" i="11"/>
  <c r="G48" i="11" s="1"/>
  <c r="H48" i="11" s="1"/>
  <c r="E48" i="11"/>
  <c r="F48" i="11"/>
  <c r="B49" i="11"/>
  <c r="C49" i="11"/>
  <c r="D49" i="11"/>
  <c r="E49" i="11"/>
  <c r="F49" i="11"/>
  <c r="G49" i="11"/>
  <c r="H49" i="11" s="1"/>
  <c r="B50" i="11"/>
  <c r="C50" i="11"/>
  <c r="D50" i="11"/>
  <c r="G50" i="11" s="1"/>
  <c r="H50" i="11" s="1"/>
  <c r="E50" i="11"/>
  <c r="F50" i="11"/>
  <c r="O5" i="6" l="1"/>
  <c r="O6" i="6"/>
  <c r="O7" i="6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" i="6"/>
  <c r="E49" i="9" l="1"/>
  <c r="F49" i="9"/>
  <c r="G49" i="9"/>
  <c r="H49" i="9"/>
  <c r="I49" i="9"/>
  <c r="J49" i="9"/>
  <c r="K49" i="9"/>
  <c r="L49" i="9"/>
  <c r="M49" i="9"/>
  <c r="N49" i="9"/>
  <c r="D8" i="13" l="1"/>
  <c r="D6" i="13"/>
  <c r="D7" i="13"/>
  <c r="E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D42" i="13"/>
  <c r="D43" i="13"/>
  <c r="D44" i="13"/>
  <c r="D45" i="13"/>
  <c r="D46" i="13"/>
  <c r="D47" i="13"/>
  <c r="D48" i="13"/>
  <c r="D49" i="13"/>
  <c r="D50" i="13"/>
  <c r="B19" i="14" l="1"/>
  <c r="D19" i="14"/>
  <c r="F19" i="14"/>
  <c r="H19" i="14"/>
  <c r="J19" i="14"/>
  <c r="L19" i="14"/>
  <c r="N19" i="14"/>
  <c r="N23" i="14"/>
  <c r="L23" i="14"/>
  <c r="J23" i="14"/>
  <c r="H23" i="14"/>
  <c r="F23" i="14"/>
  <c r="D23" i="14"/>
  <c r="B23" i="14"/>
  <c r="N15" i="14"/>
  <c r="L15" i="14"/>
  <c r="J15" i="14"/>
  <c r="H15" i="14"/>
  <c r="F15" i="14"/>
  <c r="D15" i="14"/>
  <c r="B15" i="14"/>
  <c r="A23" i="14"/>
  <c r="A19" i="14"/>
  <c r="A15" i="14"/>
  <c r="A9" i="14"/>
  <c r="M5" i="14"/>
  <c r="N2" i="14"/>
  <c r="C2" i="14"/>
  <c r="N1" i="14"/>
  <c r="C1" i="14"/>
  <c r="C15" i="14" l="1"/>
  <c r="E23" i="14"/>
  <c r="I23" i="14"/>
  <c r="M23" i="14"/>
  <c r="C23" i="14"/>
  <c r="G23" i="14"/>
  <c r="K23" i="14"/>
  <c r="O23" i="14"/>
  <c r="C19" i="14"/>
  <c r="G19" i="14"/>
  <c r="K19" i="14"/>
  <c r="O19" i="14"/>
  <c r="E19" i="14"/>
  <c r="I19" i="14"/>
  <c r="M19" i="14"/>
  <c r="E15" i="14"/>
  <c r="I15" i="14"/>
  <c r="M15" i="14"/>
  <c r="O15" i="14"/>
  <c r="G15" i="14"/>
  <c r="K15" i="14"/>
  <c r="Q2" i="13" l="1"/>
  <c r="Q1" i="13"/>
  <c r="C1" i="13"/>
  <c r="L7" i="13"/>
  <c r="M7" i="13"/>
  <c r="N7" i="13"/>
  <c r="L8" i="13"/>
  <c r="M8" i="13"/>
  <c r="N8" i="13"/>
  <c r="L9" i="13"/>
  <c r="M9" i="13"/>
  <c r="N9" i="13"/>
  <c r="L10" i="13"/>
  <c r="M10" i="13"/>
  <c r="N10" i="13"/>
  <c r="L11" i="13"/>
  <c r="M11" i="13"/>
  <c r="N11" i="13"/>
  <c r="L12" i="13"/>
  <c r="M12" i="13"/>
  <c r="N12" i="13"/>
  <c r="L13" i="13"/>
  <c r="M13" i="13"/>
  <c r="O13" i="13" s="1"/>
  <c r="N13" i="13"/>
  <c r="L14" i="13"/>
  <c r="M14" i="13"/>
  <c r="N14" i="13"/>
  <c r="L15" i="13"/>
  <c r="M15" i="13"/>
  <c r="O15" i="13" s="1"/>
  <c r="N15" i="13"/>
  <c r="L16" i="13"/>
  <c r="M16" i="13"/>
  <c r="N16" i="13"/>
  <c r="L17" i="13"/>
  <c r="M17" i="13"/>
  <c r="O17" i="13" s="1"/>
  <c r="N17" i="13"/>
  <c r="L18" i="13"/>
  <c r="M18" i="13"/>
  <c r="N18" i="13"/>
  <c r="L19" i="13"/>
  <c r="M19" i="13"/>
  <c r="O19" i="13" s="1"/>
  <c r="N19" i="13"/>
  <c r="L20" i="13"/>
  <c r="M20" i="13"/>
  <c r="N20" i="13"/>
  <c r="L21" i="13"/>
  <c r="M21" i="13"/>
  <c r="O21" i="13" s="1"/>
  <c r="N21" i="13"/>
  <c r="L22" i="13"/>
  <c r="M22" i="13"/>
  <c r="N22" i="13"/>
  <c r="L23" i="13"/>
  <c r="M23" i="13"/>
  <c r="O23" i="13" s="1"/>
  <c r="N23" i="13"/>
  <c r="L24" i="13"/>
  <c r="M24" i="13"/>
  <c r="N24" i="13"/>
  <c r="L25" i="13"/>
  <c r="M25" i="13"/>
  <c r="O25" i="13" s="1"/>
  <c r="N25" i="13"/>
  <c r="L26" i="13"/>
  <c r="M26" i="13"/>
  <c r="N26" i="13"/>
  <c r="L27" i="13"/>
  <c r="M27" i="13"/>
  <c r="O27" i="13" s="1"/>
  <c r="N27" i="13"/>
  <c r="L28" i="13"/>
  <c r="M28" i="13"/>
  <c r="N28" i="13"/>
  <c r="L29" i="13"/>
  <c r="M29" i="13"/>
  <c r="O29" i="13" s="1"/>
  <c r="N29" i="13"/>
  <c r="L30" i="13"/>
  <c r="M30" i="13"/>
  <c r="N30" i="13"/>
  <c r="L31" i="13"/>
  <c r="M31" i="13"/>
  <c r="O31" i="13" s="1"/>
  <c r="N31" i="13"/>
  <c r="L32" i="13"/>
  <c r="M32" i="13"/>
  <c r="N32" i="13"/>
  <c r="L33" i="13"/>
  <c r="M33" i="13"/>
  <c r="O33" i="13" s="1"/>
  <c r="N33" i="13"/>
  <c r="L34" i="13"/>
  <c r="M34" i="13"/>
  <c r="N34" i="13"/>
  <c r="L35" i="13"/>
  <c r="M35" i="13"/>
  <c r="O35" i="13" s="1"/>
  <c r="N35" i="13"/>
  <c r="L36" i="13"/>
  <c r="M36" i="13"/>
  <c r="N36" i="13"/>
  <c r="L37" i="13"/>
  <c r="M37" i="13"/>
  <c r="O37" i="13" s="1"/>
  <c r="N37" i="13"/>
  <c r="L38" i="13"/>
  <c r="M38" i="13"/>
  <c r="N38" i="13"/>
  <c r="L39" i="13"/>
  <c r="M39" i="13"/>
  <c r="O39" i="13" s="1"/>
  <c r="N39" i="13"/>
  <c r="L40" i="13"/>
  <c r="M40" i="13"/>
  <c r="N40" i="13"/>
  <c r="L41" i="13"/>
  <c r="M41" i="13"/>
  <c r="O41" i="13" s="1"/>
  <c r="N41" i="13"/>
  <c r="L42" i="13"/>
  <c r="M42" i="13"/>
  <c r="N42" i="13"/>
  <c r="L43" i="13"/>
  <c r="M43" i="13"/>
  <c r="O43" i="13" s="1"/>
  <c r="N43" i="13"/>
  <c r="L44" i="13"/>
  <c r="M44" i="13"/>
  <c r="N44" i="13"/>
  <c r="L45" i="13"/>
  <c r="M45" i="13"/>
  <c r="O45" i="13" s="1"/>
  <c r="N45" i="13"/>
  <c r="L46" i="13"/>
  <c r="M46" i="13"/>
  <c r="N46" i="13"/>
  <c r="L47" i="13"/>
  <c r="M47" i="13"/>
  <c r="O47" i="13" s="1"/>
  <c r="N47" i="13"/>
  <c r="L48" i="13"/>
  <c r="M48" i="13"/>
  <c r="N48" i="13"/>
  <c r="L49" i="13"/>
  <c r="M49" i="13"/>
  <c r="O49" i="13" s="1"/>
  <c r="N49" i="13"/>
  <c r="L50" i="13"/>
  <c r="M50" i="13"/>
  <c r="N50" i="13"/>
  <c r="N6" i="13"/>
  <c r="M6" i="13"/>
  <c r="L6" i="13"/>
  <c r="H7" i="13"/>
  <c r="I7" i="13"/>
  <c r="J7" i="13"/>
  <c r="H8" i="13"/>
  <c r="I8" i="13"/>
  <c r="J8" i="13"/>
  <c r="H9" i="13"/>
  <c r="I9" i="13"/>
  <c r="J9" i="13"/>
  <c r="H10" i="13"/>
  <c r="I10" i="13"/>
  <c r="J10" i="13"/>
  <c r="H11" i="13"/>
  <c r="I11" i="13"/>
  <c r="J11" i="13"/>
  <c r="H12" i="13"/>
  <c r="I12" i="13"/>
  <c r="J12" i="13"/>
  <c r="H13" i="13"/>
  <c r="I13" i="13"/>
  <c r="J13" i="13"/>
  <c r="H14" i="13"/>
  <c r="I14" i="13"/>
  <c r="J14" i="13"/>
  <c r="H15" i="13"/>
  <c r="I15" i="13"/>
  <c r="J15" i="13"/>
  <c r="H16" i="13"/>
  <c r="I16" i="13"/>
  <c r="J16" i="13"/>
  <c r="H17" i="13"/>
  <c r="I17" i="13"/>
  <c r="J17" i="13"/>
  <c r="H18" i="13"/>
  <c r="I18" i="13"/>
  <c r="J18" i="13"/>
  <c r="H19" i="13"/>
  <c r="I19" i="13"/>
  <c r="J19" i="13"/>
  <c r="H20" i="13"/>
  <c r="I20" i="13"/>
  <c r="J20" i="13"/>
  <c r="H21" i="13"/>
  <c r="I21" i="13"/>
  <c r="J21" i="13"/>
  <c r="H22" i="13"/>
  <c r="I22" i="13"/>
  <c r="J22" i="13"/>
  <c r="H23" i="13"/>
  <c r="I23" i="13"/>
  <c r="J23" i="13"/>
  <c r="H24" i="13"/>
  <c r="I24" i="13"/>
  <c r="J24" i="13"/>
  <c r="H25" i="13"/>
  <c r="I25" i="13"/>
  <c r="J25" i="13"/>
  <c r="H26" i="13"/>
  <c r="I26" i="13"/>
  <c r="J26" i="13"/>
  <c r="H27" i="13"/>
  <c r="I27" i="13"/>
  <c r="J27" i="13"/>
  <c r="H28" i="13"/>
  <c r="I28" i="13"/>
  <c r="J28" i="13"/>
  <c r="H29" i="13"/>
  <c r="I29" i="13"/>
  <c r="J29" i="13"/>
  <c r="H30" i="13"/>
  <c r="I30" i="13"/>
  <c r="J30" i="13"/>
  <c r="H31" i="13"/>
  <c r="I31" i="13"/>
  <c r="J31" i="13"/>
  <c r="H32" i="13"/>
  <c r="I32" i="13"/>
  <c r="J32" i="13"/>
  <c r="H33" i="13"/>
  <c r="I33" i="13"/>
  <c r="J33" i="13"/>
  <c r="H34" i="13"/>
  <c r="I34" i="13"/>
  <c r="J34" i="13"/>
  <c r="H35" i="13"/>
  <c r="I35" i="13"/>
  <c r="J35" i="13"/>
  <c r="H36" i="13"/>
  <c r="I36" i="13"/>
  <c r="J36" i="13"/>
  <c r="H37" i="13"/>
  <c r="I37" i="13"/>
  <c r="J37" i="13"/>
  <c r="H38" i="13"/>
  <c r="I38" i="13"/>
  <c r="J38" i="13"/>
  <c r="H39" i="13"/>
  <c r="I39" i="13"/>
  <c r="J39" i="13"/>
  <c r="H40" i="13"/>
  <c r="I40" i="13"/>
  <c r="J40" i="13"/>
  <c r="H41" i="13"/>
  <c r="I41" i="13"/>
  <c r="J41" i="13"/>
  <c r="H42" i="13"/>
  <c r="I42" i="13"/>
  <c r="J42" i="13"/>
  <c r="H43" i="13"/>
  <c r="I43" i="13"/>
  <c r="J43" i="13"/>
  <c r="H44" i="13"/>
  <c r="I44" i="13"/>
  <c r="J44" i="13"/>
  <c r="H45" i="13"/>
  <c r="I45" i="13"/>
  <c r="J45" i="13"/>
  <c r="H46" i="13"/>
  <c r="I46" i="13"/>
  <c r="J46" i="13"/>
  <c r="H47" i="13"/>
  <c r="I47" i="13"/>
  <c r="J47" i="13"/>
  <c r="H48" i="13"/>
  <c r="I48" i="13"/>
  <c r="J48" i="13"/>
  <c r="H49" i="13"/>
  <c r="I49" i="13"/>
  <c r="J49" i="13"/>
  <c r="H50" i="13"/>
  <c r="I50" i="13"/>
  <c r="J50" i="13"/>
  <c r="J6" i="13"/>
  <c r="I6" i="13"/>
  <c r="H6" i="13"/>
  <c r="E7" i="13"/>
  <c r="F7" i="13"/>
  <c r="F8" i="13"/>
  <c r="E9" i="13"/>
  <c r="F9" i="13"/>
  <c r="E10" i="13"/>
  <c r="F10" i="13"/>
  <c r="E11" i="13"/>
  <c r="F11" i="13"/>
  <c r="E12" i="13"/>
  <c r="F12" i="13"/>
  <c r="E13" i="13"/>
  <c r="F13" i="13"/>
  <c r="E14" i="13"/>
  <c r="F14" i="13"/>
  <c r="E15" i="13"/>
  <c r="G15" i="13" s="1"/>
  <c r="F15" i="13"/>
  <c r="E16" i="13"/>
  <c r="F16" i="13"/>
  <c r="E17" i="13"/>
  <c r="F17" i="13"/>
  <c r="E18" i="13"/>
  <c r="G18" i="13" s="1"/>
  <c r="F18" i="13"/>
  <c r="E19" i="13"/>
  <c r="G19" i="13" s="1"/>
  <c r="F19" i="13"/>
  <c r="E20" i="13"/>
  <c r="F20" i="13"/>
  <c r="E21" i="13"/>
  <c r="F21" i="13"/>
  <c r="E22" i="13"/>
  <c r="F22" i="13"/>
  <c r="E23" i="13"/>
  <c r="F23" i="13"/>
  <c r="E24" i="13"/>
  <c r="F24" i="13"/>
  <c r="E25" i="13"/>
  <c r="F25" i="13"/>
  <c r="E26" i="13"/>
  <c r="F26" i="13"/>
  <c r="E27" i="13"/>
  <c r="F27" i="13"/>
  <c r="E28" i="13"/>
  <c r="F28" i="13"/>
  <c r="E29" i="13"/>
  <c r="F29" i="13"/>
  <c r="E30" i="13"/>
  <c r="F30" i="13"/>
  <c r="E31" i="13"/>
  <c r="F31" i="13"/>
  <c r="E32" i="13"/>
  <c r="F32" i="13"/>
  <c r="E33" i="13"/>
  <c r="F33" i="13"/>
  <c r="E34" i="13"/>
  <c r="F34" i="13"/>
  <c r="E35" i="13"/>
  <c r="F35" i="13"/>
  <c r="E36" i="13"/>
  <c r="F36" i="13"/>
  <c r="E37" i="13"/>
  <c r="F37" i="13"/>
  <c r="E38" i="13"/>
  <c r="F38" i="13"/>
  <c r="E39" i="13"/>
  <c r="G39" i="13" s="1"/>
  <c r="F39" i="13"/>
  <c r="E40" i="13"/>
  <c r="F40" i="13"/>
  <c r="E41" i="13"/>
  <c r="F41" i="13"/>
  <c r="E42" i="13"/>
  <c r="F42" i="13"/>
  <c r="E43" i="13"/>
  <c r="G43" i="13" s="1"/>
  <c r="F43" i="13"/>
  <c r="E44" i="13"/>
  <c r="F44" i="13"/>
  <c r="E45" i="13"/>
  <c r="F45" i="13"/>
  <c r="E46" i="13"/>
  <c r="F46" i="13"/>
  <c r="E47" i="13"/>
  <c r="G47" i="13" s="1"/>
  <c r="F47" i="13"/>
  <c r="E48" i="13"/>
  <c r="F48" i="13"/>
  <c r="E49" i="13"/>
  <c r="F49" i="13"/>
  <c r="E50" i="13"/>
  <c r="F50" i="13"/>
  <c r="G50" i="13" s="1"/>
  <c r="F6" i="13"/>
  <c r="E6" i="13"/>
  <c r="G14" i="13"/>
  <c r="G30" i="13"/>
  <c r="G46" i="13"/>
  <c r="B19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33" i="6"/>
  <c r="I51" i="13"/>
  <c r="L51" i="13"/>
  <c r="N51" i="13"/>
  <c r="O8" i="13"/>
  <c r="O10" i="13"/>
  <c r="O12" i="13"/>
  <c r="O14" i="13"/>
  <c r="O16" i="13"/>
  <c r="O18" i="13"/>
  <c r="O20" i="13"/>
  <c r="O22" i="13"/>
  <c r="O24" i="13"/>
  <c r="O26" i="13"/>
  <c r="O28" i="13"/>
  <c r="O30" i="13"/>
  <c r="O32" i="13"/>
  <c r="O34" i="13"/>
  <c r="O36" i="13"/>
  <c r="O38" i="13"/>
  <c r="O40" i="13"/>
  <c r="O42" i="13"/>
  <c r="O44" i="13"/>
  <c r="O46" i="13"/>
  <c r="O48" i="13"/>
  <c r="O50" i="13"/>
  <c r="O6" i="13"/>
  <c r="K7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G13" i="13"/>
  <c r="G17" i="13"/>
  <c r="G21" i="13"/>
  <c r="G25" i="13"/>
  <c r="G29" i="13"/>
  <c r="G33" i="13"/>
  <c r="G37" i="13"/>
  <c r="G41" i="13"/>
  <c r="G45" i="13"/>
  <c r="G49" i="13"/>
  <c r="M3" i="13"/>
  <c r="K3" i="13"/>
  <c r="C20" i="13"/>
  <c r="C34" i="13"/>
  <c r="B34" i="13"/>
  <c r="C33" i="13"/>
  <c r="B33" i="13"/>
  <c r="C32" i="13"/>
  <c r="B32" i="13"/>
  <c r="C31" i="13"/>
  <c r="B31" i="13"/>
  <c r="C30" i="13"/>
  <c r="B30" i="13"/>
  <c r="C29" i="13"/>
  <c r="B29" i="13"/>
  <c r="C28" i="13"/>
  <c r="B28" i="13"/>
  <c r="C27" i="13"/>
  <c r="B27" i="13"/>
  <c r="C26" i="13"/>
  <c r="B26" i="13"/>
  <c r="C25" i="13"/>
  <c r="B25" i="13"/>
  <c r="C24" i="13"/>
  <c r="B24" i="13"/>
  <c r="C23" i="13"/>
  <c r="B23" i="13"/>
  <c r="C22" i="13"/>
  <c r="B22" i="13"/>
  <c r="C21" i="13"/>
  <c r="B21" i="13"/>
  <c r="B20" i="13"/>
  <c r="C19" i="13"/>
  <c r="C18" i="13"/>
  <c r="B18" i="13"/>
  <c r="C17" i="13"/>
  <c r="B17" i="13"/>
  <c r="C16" i="13"/>
  <c r="B16" i="13"/>
  <c r="C15" i="13"/>
  <c r="B15" i="13"/>
  <c r="C14" i="13"/>
  <c r="B14" i="13"/>
  <c r="C13" i="13"/>
  <c r="B13" i="13"/>
  <c r="C12" i="13"/>
  <c r="B12" i="13"/>
  <c r="C11" i="13"/>
  <c r="B11" i="13"/>
  <c r="C10" i="13"/>
  <c r="B10" i="13"/>
  <c r="C9" i="13"/>
  <c r="B9" i="13"/>
  <c r="C8" i="13"/>
  <c r="B8" i="13"/>
  <c r="C7" i="13"/>
  <c r="B7" i="13"/>
  <c r="C6" i="13"/>
  <c r="B6" i="13"/>
  <c r="K6" i="13" l="1"/>
  <c r="K51" i="13" s="1"/>
  <c r="G42" i="13"/>
  <c r="G38" i="13"/>
  <c r="G34" i="13"/>
  <c r="G26" i="13"/>
  <c r="G22" i="13"/>
  <c r="G35" i="13"/>
  <c r="G31" i="13"/>
  <c r="G27" i="13"/>
  <c r="G23" i="13"/>
  <c r="J51" i="13"/>
  <c r="F51" i="13"/>
  <c r="G6" i="13"/>
  <c r="O11" i="13"/>
  <c r="G11" i="13"/>
  <c r="G9" i="13"/>
  <c r="G10" i="13"/>
  <c r="O9" i="13"/>
  <c r="H51" i="13"/>
  <c r="D51" i="13"/>
  <c r="G48" i="13"/>
  <c r="G44" i="13"/>
  <c r="G40" i="13"/>
  <c r="G36" i="13"/>
  <c r="G32" i="13"/>
  <c r="G28" i="13"/>
  <c r="G24" i="13"/>
  <c r="G20" i="13"/>
  <c r="G16" i="13"/>
  <c r="G12" i="13"/>
  <c r="P12" i="13" s="1"/>
  <c r="E51" i="13"/>
  <c r="M51" i="13"/>
  <c r="O7" i="13"/>
  <c r="G7" i="13"/>
  <c r="G8" i="13"/>
  <c r="P8" i="13" s="1"/>
  <c r="Q6" i="13"/>
  <c r="Q49" i="13"/>
  <c r="Q47" i="13"/>
  <c r="Q45" i="13"/>
  <c r="Q43" i="13"/>
  <c r="Q41" i="13"/>
  <c r="Q39" i="13"/>
  <c r="Q37" i="13"/>
  <c r="Q35" i="13"/>
  <c r="Q33" i="13"/>
  <c r="Q31" i="13"/>
  <c r="Q29" i="13"/>
  <c r="Q27" i="13"/>
  <c r="Q25" i="13"/>
  <c r="Q23" i="13"/>
  <c r="Q21" i="13"/>
  <c r="Q19" i="13"/>
  <c r="Q17" i="13"/>
  <c r="Q15" i="13"/>
  <c r="Q13" i="13"/>
  <c r="Q11" i="13"/>
  <c r="Q9" i="13"/>
  <c r="Q7" i="13"/>
  <c r="P50" i="13"/>
  <c r="P48" i="13"/>
  <c r="P46" i="13"/>
  <c r="P44" i="13"/>
  <c r="P42" i="13"/>
  <c r="P40" i="13"/>
  <c r="P38" i="13"/>
  <c r="P36" i="13"/>
  <c r="P34" i="13"/>
  <c r="P32" i="13"/>
  <c r="P30" i="13"/>
  <c r="P28" i="13"/>
  <c r="P26" i="13"/>
  <c r="P24" i="13"/>
  <c r="P22" i="13"/>
  <c r="P20" i="13"/>
  <c r="P18" i="13"/>
  <c r="P16" i="13"/>
  <c r="P14" i="13"/>
  <c r="P10" i="13"/>
  <c r="P6" i="13"/>
  <c r="P49" i="13"/>
  <c r="P47" i="13"/>
  <c r="P45" i="13"/>
  <c r="P43" i="13"/>
  <c r="P41" i="13"/>
  <c r="P39" i="13"/>
  <c r="P37" i="13"/>
  <c r="P35" i="13"/>
  <c r="P33" i="13"/>
  <c r="P31" i="13"/>
  <c r="P29" i="13"/>
  <c r="P27" i="13"/>
  <c r="P25" i="13"/>
  <c r="P23" i="13"/>
  <c r="P21" i="13"/>
  <c r="P19" i="13"/>
  <c r="P17" i="13"/>
  <c r="P15" i="13"/>
  <c r="P13" i="13"/>
  <c r="P11" i="13"/>
  <c r="P9" i="13"/>
  <c r="Q50" i="13"/>
  <c r="Q48" i="13"/>
  <c r="Q46" i="13"/>
  <c r="Q44" i="13"/>
  <c r="Q42" i="13"/>
  <c r="Q40" i="13"/>
  <c r="Q38" i="13"/>
  <c r="Q36" i="13"/>
  <c r="Q34" i="13"/>
  <c r="Q32" i="13"/>
  <c r="Q30" i="13"/>
  <c r="Q28" i="13"/>
  <c r="Q26" i="13"/>
  <c r="Q24" i="13"/>
  <c r="Q22" i="13"/>
  <c r="Q20" i="13"/>
  <c r="Q18" i="13"/>
  <c r="Q16" i="13"/>
  <c r="Q14" i="13"/>
  <c r="Q12" i="13"/>
  <c r="Q10" i="13"/>
  <c r="P7" i="13" l="1"/>
  <c r="O51" i="13"/>
  <c r="Q8" i="13"/>
  <c r="Q51" i="13" s="1"/>
  <c r="G51" i="13"/>
  <c r="P51" i="13"/>
  <c r="E3" i="11" l="1"/>
  <c r="H3" i="11"/>
  <c r="C12" i="2"/>
  <c r="C11" i="2"/>
  <c r="C10" i="2"/>
  <c r="H6" i="2"/>
  <c r="H5" i="2"/>
  <c r="H7" i="2"/>
  <c r="K34" i="2"/>
  <c r="C39" i="2" s="1"/>
  <c r="H2" i="10"/>
  <c r="E49" i="5"/>
  <c r="F49" i="5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" i="10"/>
  <c r="E49" i="10"/>
  <c r="F49" i="10"/>
  <c r="O5" i="9"/>
  <c r="O6" i="9"/>
  <c r="O7" i="9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F35" i="11" s="1"/>
  <c r="O34" i="9"/>
  <c r="F36" i="11" s="1"/>
  <c r="O35" i="9"/>
  <c r="F37" i="11" s="1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5" i="7"/>
  <c r="O6" i="7"/>
  <c r="O7" i="7"/>
  <c r="O8" i="7"/>
  <c r="O9" i="7"/>
  <c r="O10" i="7"/>
  <c r="O11" i="7"/>
  <c r="O12" i="7"/>
  <c r="O13" i="7"/>
  <c r="O14" i="7"/>
  <c r="O15" i="7"/>
  <c r="O16" i="7"/>
  <c r="O17" i="7"/>
  <c r="O18" i="7"/>
  <c r="O19" i="7"/>
  <c r="O20" i="7"/>
  <c r="O21" i="7"/>
  <c r="O22" i="7"/>
  <c r="O23" i="7"/>
  <c r="O24" i="7"/>
  <c r="O25" i="7"/>
  <c r="O26" i="7"/>
  <c r="O27" i="7"/>
  <c r="O28" i="7"/>
  <c r="O29" i="7"/>
  <c r="O30" i="7"/>
  <c r="O31" i="7"/>
  <c r="O32" i="7"/>
  <c r="O33" i="7"/>
  <c r="E35" i="11" s="1"/>
  <c r="O34" i="7"/>
  <c r="E36" i="11" s="1"/>
  <c r="O35" i="7"/>
  <c r="E37" i="11" s="1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D35" i="11"/>
  <c r="D36" i="11"/>
  <c r="D37" i="11"/>
  <c r="H2" i="9"/>
  <c r="F2" i="9"/>
  <c r="H2" i="6"/>
  <c r="F2" i="6"/>
  <c r="F2" i="7"/>
  <c r="H2" i="7"/>
  <c r="G36" i="11" l="1"/>
  <c r="H36" i="11" s="1"/>
  <c r="G37" i="11"/>
  <c r="H37" i="11" s="1"/>
  <c r="G35" i="11"/>
  <c r="H35" i="11" s="1"/>
  <c r="H32" i="2"/>
  <c r="C38" i="2"/>
  <c r="H34" i="2"/>
  <c r="H33" i="2"/>
  <c r="C37" i="2"/>
  <c r="G49" i="10"/>
  <c r="I1" i="12"/>
  <c r="T1" i="12"/>
  <c r="Y14" i="12"/>
  <c r="H7" i="12" s="1"/>
  <c r="E17" i="12"/>
  <c r="E13" i="12"/>
  <c r="E10" i="12"/>
  <c r="P10" i="12"/>
  <c r="P20" i="12"/>
  <c r="P19" i="12"/>
  <c r="P18" i="12"/>
  <c r="P17" i="12"/>
  <c r="P16" i="12"/>
  <c r="P15" i="12"/>
  <c r="P14" i="12"/>
  <c r="P13" i="12"/>
  <c r="P12" i="12"/>
  <c r="P11" i="12"/>
  <c r="S7" i="12"/>
  <c r="N7" i="12"/>
  <c r="N6" i="12"/>
  <c r="E11" i="12" l="1"/>
  <c r="E15" i="12"/>
  <c r="E19" i="12"/>
  <c r="P22" i="12"/>
  <c r="S10" i="12" s="1"/>
  <c r="E12" i="12"/>
  <c r="E14" i="12"/>
  <c r="E16" i="12"/>
  <c r="E18" i="12"/>
  <c r="E20" i="12"/>
  <c r="C7" i="12"/>
  <c r="C6" i="12"/>
  <c r="P21" i="12"/>
  <c r="T5" i="12"/>
  <c r="T4" i="12"/>
  <c r="N5" i="12"/>
  <c r="N4" i="12"/>
  <c r="B20" i="12"/>
  <c r="M20" i="12" s="1"/>
  <c r="B19" i="12"/>
  <c r="M19" i="12" s="1"/>
  <c r="B18" i="12"/>
  <c r="M18" i="12" s="1"/>
  <c r="B17" i="12"/>
  <c r="M17" i="12" s="1"/>
  <c r="B16" i="12"/>
  <c r="M16" i="12" s="1"/>
  <c r="B15" i="12"/>
  <c r="M15" i="12" s="1"/>
  <c r="B14" i="12"/>
  <c r="M14" i="12" s="1"/>
  <c r="B13" i="12"/>
  <c r="M13" i="12" s="1"/>
  <c r="B12" i="12"/>
  <c r="M12" i="12" s="1"/>
  <c r="B11" i="12"/>
  <c r="M11" i="12" s="1"/>
  <c r="B10" i="12"/>
  <c r="M10" i="12" s="1"/>
  <c r="C5" i="12"/>
  <c r="C4" i="12"/>
  <c r="I5" i="12"/>
  <c r="I4" i="12"/>
  <c r="G5" i="5"/>
  <c r="G6" i="5"/>
  <c r="G7" i="5"/>
  <c r="G8" i="5"/>
  <c r="G9" i="5"/>
  <c r="G10" i="5"/>
  <c r="G11" i="5"/>
  <c r="G12" i="5"/>
  <c r="G13" i="5"/>
  <c r="G14" i="5"/>
  <c r="G15" i="5"/>
  <c r="G16" i="5"/>
  <c r="B5" i="5"/>
  <c r="E21" i="12" l="1"/>
  <c r="E22" i="12" s="1"/>
  <c r="H10" i="12" s="1"/>
  <c r="H2" i="11"/>
  <c r="H1" i="11"/>
  <c r="C2" i="11"/>
  <c r="C1" i="11"/>
  <c r="B7" i="11" l="1"/>
  <c r="C7" i="11"/>
  <c r="B8" i="11"/>
  <c r="C8" i="11"/>
  <c r="B9" i="11"/>
  <c r="C9" i="11"/>
  <c r="B10" i="11"/>
  <c r="C10" i="11"/>
  <c r="B11" i="11"/>
  <c r="C11" i="11"/>
  <c r="B12" i="11"/>
  <c r="C12" i="11"/>
  <c r="B13" i="11"/>
  <c r="C13" i="11"/>
  <c r="B14" i="11"/>
  <c r="C14" i="11"/>
  <c r="B15" i="11"/>
  <c r="C15" i="11"/>
  <c r="B16" i="11"/>
  <c r="C16" i="11"/>
  <c r="B17" i="11"/>
  <c r="C17" i="11"/>
  <c r="B18" i="11"/>
  <c r="C18" i="11"/>
  <c r="B19" i="11"/>
  <c r="C19" i="11"/>
  <c r="B20" i="11"/>
  <c r="C20" i="11"/>
  <c r="B21" i="11"/>
  <c r="C21" i="11"/>
  <c r="B22" i="11"/>
  <c r="C22" i="11"/>
  <c r="B23" i="11"/>
  <c r="C23" i="11"/>
  <c r="B24" i="11"/>
  <c r="C24" i="11"/>
  <c r="B25" i="11"/>
  <c r="C25" i="11"/>
  <c r="B26" i="11"/>
  <c r="C26" i="11"/>
  <c r="B27" i="11"/>
  <c r="C27" i="11"/>
  <c r="B28" i="11"/>
  <c r="C28" i="11"/>
  <c r="B29" i="11"/>
  <c r="C29" i="11"/>
  <c r="B30" i="11"/>
  <c r="C30" i="11"/>
  <c r="B31" i="11"/>
  <c r="C31" i="11"/>
  <c r="B32" i="11"/>
  <c r="C32" i="11"/>
  <c r="B33" i="11"/>
  <c r="C33" i="11"/>
  <c r="B34" i="11"/>
  <c r="C34" i="11"/>
  <c r="B35" i="11"/>
  <c r="C35" i="11"/>
  <c r="B36" i="11"/>
  <c r="C36" i="11"/>
  <c r="B37" i="11"/>
  <c r="C37" i="11"/>
  <c r="B38" i="11"/>
  <c r="C38" i="11"/>
  <c r="B39" i="11"/>
  <c r="C39" i="11"/>
  <c r="B40" i="11"/>
  <c r="C40" i="11"/>
  <c r="B41" i="11"/>
  <c r="C41" i="11"/>
  <c r="B42" i="11"/>
  <c r="C42" i="11"/>
  <c r="B43" i="11"/>
  <c r="C43" i="11"/>
  <c r="B44" i="11"/>
  <c r="C44" i="11"/>
  <c r="C6" i="11"/>
  <c r="B6" i="11"/>
  <c r="H48" i="5"/>
  <c r="H43" i="5"/>
  <c r="H44" i="5"/>
  <c r="H45" i="5"/>
  <c r="H46" i="5"/>
  <c r="H47" i="5"/>
  <c r="I47" i="5" l="1"/>
  <c r="J47" i="5" s="1"/>
  <c r="I45" i="5"/>
  <c r="J45" i="5" s="1"/>
  <c r="I43" i="5"/>
  <c r="J43" i="5" s="1"/>
  <c r="I46" i="5"/>
  <c r="J46" i="5" s="1"/>
  <c r="I44" i="5"/>
  <c r="J44" i="5" s="1"/>
  <c r="I48" i="5"/>
  <c r="J48" i="5" s="1"/>
  <c r="B5" i="10"/>
  <c r="C5" i="10"/>
  <c r="B6" i="10"/>
  <c r="C6" i="10"/>
  <c r="B7" i="10"/>
  <c r="C7" i="10"/>
  <c r="B8" i="10"/>
  <c r="C8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C4" i="10"/>
  <c r="B4" i="10"/>
  <c r="D39" i="2"/>
  <c r="N2" i="9"/>
  <c r="N1" i="9"/>
  <c r="C1" i="9"/>
  <c r="B1" i="7"/>
  <c r="N2" i="7"/>
  <c r="N1" i="7"/>
  <c r="C1" i="7"/>
  <c r="N2" i="6"/>
  <c r="H3" i="3"/>
  <c r="H2" i="3"/>
  <c r="A4" i="2"/>
  <c r="I30" i="2"/>
  <c r="I3" i="2"/>
  <c r="E39" i="2"/>
  <c r="E38" i="2"/>
  <c r="E37" i="2"/>
  <c r="D38" i="2"/>
  <c r="D12" i="2"/>
  <c r="C1" i="10"/>
  <c r="D49" i="10"/>
  <c r="H1" i="10"/>
  <c r="D10" i="2" l="1"/>
  <c r="D11" i="2"/>
  <c r="D37" i="2"/>
  <c r="E41" i="2"/>
  <c r="E43" i="2" s="1"/>
  <c r="G37" i="2" s="1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" i="5"/>
  <c r="D49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" i="5"/>
  <c r="I1" i="5"/>
  <c r="C2" i="5"/>
  <c r="C1" i="5"/>
  <c r="G49" i="5" l="1"/>
  <c r="C1" i="6"/>
  <c r="B5" i="9" l="1"/>
  <c r="C5" i="9"/>
  <c r="B6" i="9"/>
  <c r="C6" i="9"/>
  <c r="B7" i="9"/>
  <c r="C7" i="9"/>
  <c r="B8" i="9"/>
  <c r="C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C4" i="9"/>
  <c r="B4" i="9"/>
  <c r="B5" i="7"/>
  <c r="C5" i="7"/>
  <c r="B6" i="7"/>
  <c r="C6" i="7"/>
  <c r="B7" i="7"/>
  <c r="C7" i="7"/>
  <c r="B8" i="7"/>
  <c r="C8" i="7"/>
  <c r="B9" i="7"/>
  <c r="C9" i="7"/>
  <c r="B10" i="7"/>
  <c r="C10" i="7"/>
  <c r="B11" i="7"/>
  <c r="C11" i="7"/>
  <c r="B12" i="7"/>
  <c r="C12" i="7"/>
  <c r="B13" i="7"/>
  <c r="C13" i="7"/>
  <c r="B14" i="7"/>
  <c r="C14" i="7"/>
  <c r="B15" i="7"/>
  <c r="C15" i="7"/>
  <c r="B16" i="7"/>
  <c r="C16" i="7"/>
  <c r="B17" i="7"/>
  <c r="C17" i="7"/>
  <c r="B18" i="7"/>
  <c r="C18" i="7"/>
  <c r="B19" i="7"/>
  <c r="C19" i="7"/>
  <c r="B20" i="7"/>
  <c r="C20" i="7"/>
  <c r="B21" i="7"/>
  <c r="C21" i="7"/>
  <c r="B22" i="7"/>
  <c r="C22" i="7"/>
  <c r="B23" i="7"/>
  <c r="C23" i="7"/>
  <c r="B24" i="7"/>
  <c r="C24" i="7"/>
  <c r="B25" i="7"/>
  <c r="C25" i="7"/>
  <c r="B26" i="7"/>
  <c r="C26" i="7"/>
  <c r="B27" i="7"/>
  <c r="C27" i="7"/>
  <c r="B28" i="7"/>
  <c r="C28" i="7"/>
  <c r="B29" i="7"/>
  <c r="C29" i="7"/>
  <c r="B30" i="7"/>
  <c r="C30" i="7"/>
  <c r="B31" i="7"/>
  <c r="C31" i="7"/>
  <c r="B32" i="7"/>
  <c r="C32" i="7"/>
  <c r="B33" i="7"/>
  <c r="C33" i="7"/>
  <c r="B34" i="7"/>
  <c r="C34" i="7"/>
  <c r="B35" i="7"/>
  <c r="C35" i="7"/>
  <c r="B36" i="7"/>
  <c r="C36" i="7"/>
  <c r="B37" i="7"/>
  <c r="C37" i="7"/>
  <c r="B38" i="7"/>
  <c r="C38" i="7"/>
  <c r="B39" i="7"/>
  <c r="C39" i="7"/>
  <c r="B40" i="7"/>
  <c r="C40" i="7"/>
  <c r="B41" i="7"/>
  <c r="C41" i="7"/>
  <c r="B42" i="7"/>
  <c r="C42" i="7"/>
  <c r="B43" i="7"/>
  <c r="C43" i="7"/>
  <c r="B44" i="7"/>
  <c r="C44" i="7"/>
  <c r="B45" i="7"/>
  <c r="C45" i="7"/>
  <c r="B46" i="7"/>
  <c r="C46" i="7"/>
  <c r="B47" i="7"/>
  <c r="C47" i="7"/>
  <c r="B48" i="7"/>
  <c r="C48" i="7"/>
  <c r="C4" i="7"/>
  <c r="B4" i="7"/>
  <c r="B4" i="6"/>
  <c r="B5" i="6"/>
  <c r="C5" i="6"/>
  <c r="B6" i="6"/>
  <c r="C6" i="6"/>
  <c r="B7" i="6"/>
  <c r="C7" i="6"/>
  <c r="B8" i="6"/>
  <c r="C8" i="6"/>
  <c r="B9" i="6"/>
  <c r="C9" i="6"/>
  <c r="B10" i="6"/>
  <c r="C10" i="6"/>
  <c r="B11" i="6"/>
  <c r="C11" i="6"/>
  <c r="B12" i="6"/>
  <c r="C12" i="6"/>
  <c r="B13" i="6"/>
  <c r="C13" i="6"/>
  <c r="B14" i="6"/>
  <c r="C14" i="6"/>
  <c r="B15" i="6"/>
  <c r="C15" i="6"/>
  <c r="B16" i="6"/>
  <c r="C16" i="6"/>
  <c r="B17" i="6"/>
  <c r="C17" i="6"/>
  <c r="B18" i="6"/>
  <c r="C18" i="6"/>
  <c r="B19" i="6"/>
  <c r="C19" i="6"/>
  <c r="B20" i="6"/>
  <c r="C20" i="6"/>
  <c r="B21" i="6"/>
  <c r="C21" i="6"/>
  <c r="B22" i="6"/>
  <c r="C22" i="6"/>
  <c r="B23" i="6"/>
  <c r="C23" i="6"/>
  <c r="B24" i="6"/>
  <c r="C24" i="6"/>
  <c r="B25" i="6"/>
  <c r="C25" i="6"/>
  <c r="B26" i="6"/>
  <c r="C26" i="6"/>
  <c r="B27" i="6"/>
  <c r="C27" i="6"/>
  <c r="B28" i="6"/>
  <c r="C28" i="6"/>
  <c r="B29" i="6"/>
  <c r="C29" i="6"/>
  <c r="B30" i="6"/>
  <c r="C30" i="6"/>
  <c r="B31" i="6"/>
  <c r="C31" i="6"/>
  <c r="B32" i="6"/>
  <c r="C32" i="6"/>
  <c r="C33" i="6"/>
  <c r="B34" i="6"/>
  <c r="C34" i="6"/>
  <c r="B35" i="6"/>
  <c r="C35" i="6"/>
  <c r="B36" i="6"/>
  <c r="C36" i="6"/>
  <c r="B37" i="6"/>
  <c r="C37" i="6"/>
  <c r="B38" i="6"/>
  <c r="C38" i="6"/>
  <c r="B39" i="6"/>
  <c r="C39" i="6"/>
  <c r="B40" i="6"/>
  <c r="C40" i="6"/>
  <c r="B41" i="6"/>
  <c r="C41" i="6"/>
  <c r="B42" i="6"/>
  <c r="C42" i="6"/>
  <c r="B43" i="6"/>
  <c r="C43" i="6"/>
  <c r="B44" i="6"/>
  <c r="C44" i="6"/>
  <c r="B45" i="6"/>
  <c r="C45" i="6"/>
  <c r="B46" i="6"/>
  <c r="C46" i="6"/>
  <c r="B47" i="6"/>
  <c r="C47" i="6"/>
  <c r="B48" i="6"/>
  <c r="C48" i="6"/>
  <c r="C4" i="6"/>
  <c r="E3" i="3"/>
  <c r="N1" i="6"/>
  <c r="C2" i="3" l="1"/>
  <c r="C1" i="3"/>
  <c r="H1" i="3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8" i="11"/>
  <c r="E39" i="11"/>
  <c r="E40" i="11"/>
  <c r="E41" i="11"/>
  <c r="E42" i="11"/>
  <c r="E43" i="11"/>
  <c r="E44" i="11"/>
  <c r="O4" i="7"/>
  <c r="E6" i="11" s="1"/>
  <c r="E49" i="7"/>
  <c r="F49" i="7"/>
  <c r="G49" i="7"/>
  <c r="H49" i="7"/>
  <c r="I49" i="7"/>
  <c r="J49" i="7"/>
  <c r="K49" i="7"/>
  <c r="L49" i="7"/>
  <c r="M49" i="7"/>
  <c r="N49" i="7"/>
  <c r="D49" i="7"/>
  <c r="N49" i="6"/>
  <c r="E49" i="6"/>
  <c r="F49" i="6"/>
  <c r="G49" i="6"/>
  <c r="H49" i="6"/>
  <c r="I49" i="6"/>
  <c r="J49" i="6"/>
  <c r="K49" i="6"/>
  <c r="L49" i="6"/>
  <c r="M49" i="6"/>
  <c r="D49" i="6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8" i="11"/>
  <c r="D39" i="11"/>
  <c r="D40" i="11"/>
  <c r="D41" i="11"/>
  <c r="D42" i="11"/>
  <c r="D43" i="11"/>
  <c r="D44" i="11"/>
  <c r="D6" i="11"/>
  <c r="D49" i="9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G20" i="11" s="1"/>
  <c r="H20" i="11" s="1"/>
  <c r="F21" i="11"/>
  <c r="F22" i="11"/>
  <c r="G22" i="11" s="1"/>
  <c r="H22" i="11" s="1"/>
  <c r="F23" i="11"/>
  <c r="F24" i="11"/>
  <c r="G24" i="11" s="1"/>
  <c r="H24" i="11" s="1"/>
  <c r="F25" i="11"/>
  <c r="F26" i="11"/>
  <c r="G26" i="11" s="1"/>
  <c r="H26" i="11" s="1"/>
  <c r="F27" i="11"/>
  <c r="F28" i="11"/>
  <c r="G28" i="11" s="1"/>
  <c r="H28" i="11" s="1"/>
  <c r="F29" i="11"/>
  <c r="F30" i="11"/>
  <c r="F31" i="11"/>
  <c r="F32" i="11"/>
  <c r="G32" i="11" s="1"/>
  <c r="H32" i="11" s="1"/>
  <c r="F33" i="11"/>
  <c r="F34" i="11"/>
  <c r="G34" i="11" s="1"/>
  <c r="H34" i="11" s="1"/>
  <c r="F38" i="11"/>
  <c r="F39" i="11"/>
  <c r="G39" i="11" s="1"/>
  <c r="H39" i="11" s="1"/>
  <c r="F40" i="11"/>
  <c r="F41" i="11"/>
  <c r="G41" i="11" s="1"/>
  <c r="H41" i="11" s="1"/>
  <c r="F42" i="11"/>
  <c r="F43" i="11"/>
  <c r="G43" i="11" s="1"/>
  <c r="H43" i="11" s="1"/>
  <c r="F44" i="11"/>
  <c r="O4" i="9"/>
  <c r="F6" i="11" s="1"/>
  <c r="G30" i="11" l="1"/>
  <c r="H30" i="11" s="1"/>
  <c r="G44" i="11"/>
  <c r="H44" i="11" s="1"/>
  <c r="G42" i="11"/>
  <c r="H42" i="11" s="1"/>
  <c r="G40" i="11"/>
  <c r="H40" i="11" s="1"/>
  <c r="G38" i="11"/>
  <c r="H38" i="11" s="1"/>
  <c r="G33" i="11"/>
  <c r="H33" i="11" s="1"/>
  <c r="G31" i="11"/>
  <c r="H31" i="11" s="1"/>
  <c r="G29" i="11"/>
  <c r="H29" i="11" s="1"/>
  <c r="G27" i="11"/>
  <c r="H27" i="11" s="1"/>
  <c r="G25" i="11"/>
  <c r="H25" i="11" s="1"/>
  <c r="G23" i="11"/>
  <c r="H23" i="11" s="1"/>
  <c r="G21" i="11"/>
  <c r="H21" i="11" s="1"/>
  <c r="G11" i="11"/>
  <c r="H11" i="11" s="1"/>
  <c r="G9" i="11"/>
  <c r="H9" i="11" s="1"/>
  <c r="G19" i="11"/>
  <c r="H19" i="11" s="1"/>
  <c r="G17" i="11"/>
  <c r="H17" i="11" s="1"/>
  <c r="G15" i="11"/>
  <c r="H15" i="11" s="1"/>
  <c r="G13" i="11"/>
  <c r="H13" i="11" s="1"/>
  <c r="G18" i="11"/>
  <c r="H18" i="11" s="1"/>
  <c r="G16" i="11"/>
  <c r="H16" i="11" s="1"/>
  <c r="G14" i="11"/>
  <c r="H14" i="11" s="1"/>
  <c r="G12" i="11"/>
  <c r="H12" i="11" s="1"/>
  <c r="G10" i="11"/>
  <c r="H10" i="11" s="1"/>
  <c r="G6" i="11"/>
  <c r="H6" i="11" s="1"/>
  <c r="G7" i="11"/>
  <c r="H7" i="11" s="1"/>
  <c r="G8" i="11"/>
  <c r="H8" i="11" s="1"/>
  <c r="O49" i="9"/>
  <c r="E51" i="11"/>
  <c r="F51" i="11"/>
  <c r="H41" i="5"/>
  <c r="H39" i="5"/>
  <c r="H37" i="5"/>
  <c r="H35" i="5"/>
  <c r="H33" i="5"/>
  <c r="H31" i="5"/>
  <c r="H27" i="5"/>
  <c r="H23" i="5"/>
  <c r="H19" i="5"/>
  <c r="H8" i="5"/>
  <c r="D51" i="11"/>
  <c r="O49" i="6"/>
  <c r="O49" i="7"/>
  <c r="H5" i="5" l="1"/>
  <c r="H13" i="5"/>
  <c r="I13" i="5" s="1"/>
  <c r="J13" i="5" s="1"/>
  <c r="H21" i="5"/>
  <c r="H25" i="5"/>
  <c r="H29" i="5"/>
  <c r="H17" i="5"/>
  <c r="I17" i="5" s="1"/>
  <c r="J17" i="5" s="1"/>
  <c r="I21" i="5"/>
  <c r="J21" i="5" s="1"/>
  <c r="I25" i="5"/>
  <c r="J25" i="5" s="1"/>
  <c r="I29" i="5"/>
  <c r="J29" i="5" s="1"/>
  <c r="I33" i="5"/>
  <c r="J33" i="5" s="1"/>
  <c r="I37" i="5"/>
  <c r="J37" i="5" s="1"/>
  <c r="I41" i="5"/>
  <c r="J41" i="5" s="1"/>
  <c r="H11" i="5"/>
  <c r="H15" i="5"/>
  <c r="I19" i="5"/>
  <c r="J19" i="5" s="1"/>
  <c r="I23" i="5"/>
  <c r="J23" i="5" s="1"/>
  <c r="I27" i="5"/>
  <c r="J27" i="5" s="1"/>
  <c r="I31" i="5"/>
  <c r="J31" i="5" s="1"/>
  <c r="I35" i="5"/>
  <c r="J35" i="5" s="1"/>
  <c r="I39" i="5"/>
  <c r="J39" i="5" s="1"/>
  <c r="I15" i="5"/>
  <c r="J15" i="5" s="1"/>
  <c r="I11" i="5"/>
  <c r="J11" i="5" s="1"/>
  <c r="I5" i="5"/>
  <c r="J5" i="5" s="1"/>
  <c r="I8" i="5"/>
  <c r="J8" i="5" s="1"/>
  <c r="H9" i="5"/>
  <c r="H7" i="5"/>
  <c r="H4" i="5"/>
  <c r="H10" i="5"/>
  <c r="H12" i="5"/>
  <c r="H14" i="5"/>
  <c r="H16" i="5"/>
  <c r="H18" i="5"/>
  <c r="H20" i="5"/>
  <c r="H22" i="5"/>
  <c r="H24" i="5"/>
  <c r="H26" i="5"/>
  <c r="H28" i="5"/>
  <c r="H30" i="5"/>
  <c r="H32" i="5"/>
  <c r="H34" i="5"/>
  <c r="H36" i="5"/>
  <c r="H38" i="5"/>
  <c r="H40" i="5"/>
  <c r="H42" i="5"/>
  <c r="H6" i="5"/>
  <c r="I6" i="5" s="1"/>
  <c r="J6" i="5" s="1"/>
  <c r="G51" i="11"/>
  <c r="E12" i="2"/>
  <c r="E11" i="2"/>
  <c r="E10" i="2"/>
  <c r="I42" i="5" l="1"/>
  <c r="J42" i="5" s="1"/>
  <c r="I38" i="5"/>
  <c r="J38" i="5" s="1"/>
  <c r="I34" i="5"/>
  <c r="J34" i="5" s="1"/>
  <c r="I30" i="5"/>
  <c r="J30" i="5" s="1"/>
  <c r="I26" i="5"/>
  <c r="J26" i="5" s="1"/>
  <c r="I22" i="5"/>
  <c r="J22" i="5" s="1"/>
  <c r="I18" i="5"/>
  <c r="J18" i="5" s="1"/>
  <c r="I40" i="5"/>
  <c r="J40" i="5" s="1"/>
  <c r="I36" i="5"/>
  <c r="J36" i="5" s="1"/>
  <c r="I32" i="5"/>
  <c r="J32" i="5" s="1"/>
  <c r="I28" i="5"/>
  <c r="J28" i="5" s="1"/>
  <c r="I24" i="5"/>
  <c r="J24" i="5" s="1"/>
  <c r="I20" i="5"/>
  <c r="J20" i="5" s="1"/>
  <c r="I16" i="5"/>
  <c r="J16" i="5" s="1"/>
  <c r="I14" i="5"/>
  <c r="J14" i="5" s="1"/>
  <c r="I12" i="5"/>
  <c r="J12" i="5" s="1"/>
  <c r="I10" i="5"/>
  <c r="J10" i="5" s="1"/>
  <c r="I4" i="5"/>
  <c r="J4" i="5" s="1"/>
  <c r="I9" i="5"/>
  <c r="J9" i="5" s="1"/>
  <c r="I7" i="5"/>
  <c r="J7" i="5" s="1"/>
  <c r="B9" i="14"/>
  <c r="C9" i="14" s="1"/>
  <c r="J9" i="14"/>
  <c r="K9" i="14" s="1"/>
  <c r="H9" i="14"/>
  <c r="I9" i="14" s="1"/>
  <c r="N9" i="14"/>
  <c r="O9" i="14" s="1"/>
  <c r="L9" i="14"/>
  <c r="M9" i="14" s="1"/>
  <c r="D9" i="14"/>
  <c r="E9" i="14" s="1"/>
  <c r="F9" i="14"/>
  <c r="G9" i="14" s="1"/>
  <c r="H49" i="5"/>
  <c r="E14" i="2"/>
  <c r="E16" i="2" s="1"/>
  <c r="G10" i="2" s="1"/>
  <c r="I49" i="5" l="1"/>
</calcChain>
</file>

<file path=xl/sharedStrings.xml><?xml version="1.0" encoding="utf-8"?>
<sst xmlns="http://schemas.openxmlformats.org/spreadsheetml/2006/main" count="759" uniqueCount="217">
  <si>
    <t>اللغة العربية</t>
  </si>
  <si>
    <t>الفرنسية</t>
  </si>
  <si>
    <t>المعدل</t>
  </si>
  <si>
    <t>الرياضيات</t>
  </si>
  <si>
    <t>الرقم</t>
  </si>
  <si>
    <t>الاســـم</t>
  </si>
  <si>
    <t>اللــقــب</t>
  </si>
  <si>
    <t xml:space="preserve">المدرسة الابتدائية </t>
  </si>
  <si>
    <t>السنة الدراسية :</t>
  </si>
  <si>
    <t xml:space="preserve">   سيدي لزرق 01</t>
  </si>
  <si>
    <t>كشف نقاط الامتحان التجريبي</t>
  </si>
  <si>
    <t>الاسم :</t>
  </si>
  <si>
    <t xml:space="preserve"> اللقب :</t>
  </si>
  <si>
    <t>السنة الخامسة ابتدائي</t>
  </si>
  <si>
    <t>تاريخ  الميلاد :</t>
  </si>
  <si>
    <t>المـــــــــــــــــــــــواد</t>
  </si>
  <si>
    <t>الاختبار /10</t>
  </si>
  <si>
    <t>الاختبار بالمعامل</t>
  </si>
  <si>
    <t>الملاحظات</t>
  </si>
  <si>
    <t>اللغة الفرنسية</t>
  </si>
  <si>
    <t>المجموع</t>
  </si>
  <si>
    <t>المـــــعدل</t>
  </si>
  <si>
    <t xml:space="preserve">المديـــــــر </t>
  </si>
  <si>
    <t>اللقب</t>
  </si>
  <si>
    <t>الاسم</t>
  </si>
  <si>
    <t>تاريخ ومكان الازدياد</t>
  </si>
  <si>
    <t>رقم التسجيل</t>
  </si>
  <si>
    <t>اسم الأب</t>
  </si>
  <si>
    <t>اسم ولقب الأم</t>
  </si>
  <si>
    <t>المدرسة :</t>
  </si>
  <si>
    <t>المقاطعة :</t>
  </si>
  <si>
    <t>مديرية التربية لولاية :</t>
  </si>
  <si>
    <t>الاســـم واللــــقب</t>
  </si>
  <si>
    <t>التربية الاسلامية</t>
  </si>
  <si>
    <t xml:space="preserve">التربية التشكيلية </t>
  </si>
  <si>
    <t>التربية الموسيقة</t>
  </si>
  <si>
    <t>معدل المادة</t>
  </si>
  <si>
    <t>الأستاذ</t>
  </si>
  <si>
    <t>المدير</t>
  </si>
  <si>
    <t>قائمة تلاميذ السنة :</t>
  </si>
  <si>
    <t>الملاحظة</t>
  </si>
  <si>
    <t>اللغة  العربية</t>
  </si>
  <si>
    <t>التربية   العلمية</t>
  </si>
  <si>
    <t>التربية المدنية</t>
  </si>
  <si>
    <t>التربية  البدنية</t>
  </si>
  <si>
    <t>التاريخ</t>
  </si>
  <si>
    <t>الجغرافيا</t>
  </si>
  <si>
    <t>مدرسة :</t>
  </si>
  <si>
    <t>الموسم الدراسي :</t>
  </si>
  <si>
    <t>المستوى :</t>
  </si>
  <si>
    <t>معدل ا ن م ت إ</t>
  </si>
  <si>
    <t>المعدل السنوي</t>
  </si>
  <si>
    <t>معدل القول</t>
  </si>
  <si>
    <t>نتائج امتحان ن م ت إ + معدل القبول</t>
  </si>
  <si>
    <t>الأستاذ - ع  :</t>
  </si>
  <si>
    <t>الأستاذ - ف :</t>
  </si>
  <si>
    <t>الأستاذ - ع :</t>
  </si>
  <si>
    <t>معــدل القسم</t>
  </si>
  <si>
    <r>
      <t>ا</t>
    </r>
    <r>
      <rPr>
        <b/>
        <i/>
        <sz val="12"/>
        <color theme="4" tint="-0.249977111117893"/>
        <rFont val="Myriad Web Pro Condensed"/>
        <family val="2"/>
      </rPr>
      <t>لإســــم واللـــــقب</t>
    </r>
  </si>
  <si>
    <t>معدل الفصل الأول</t>
  </si>
  <si>
    <t>معدل الفصل الثاني</t>
  </si>
  <si>
    <t>معدل الفصل الثالث</t>
  </si>
  <si>
    <t>الأستاذ -ع:</t>
  </si>
  <si>
    <t>المستوى : الخامسة ابتدائي</t>
  </si>
  <si>
    <t>قسم السنة :</t>
  </si>
  <si>
    <t>أستاذ - ف :</t>
  </si>
  <si>
    <t>أستاذ - ع :</t>
  </si>
  <si>
    <t>الانشطة</t>
  </si>
  <si>
    <t xml:space="preserve">النقطة </t>
  </si>
  <si>
    <t>الموسم الدراسي:</t>
  </si>
  <si>
    <t>لقب التلميذ :</t>
  </si>
  <si>
    <t>اسم التلميذ :</t>
  </si>
  <si>
    <t>تاريخ ومكان الازدياد :</t>
  </si>
  <si>
    <t>رقم التلميذ الثاني</t>
  </si>
  <si>
    <t>الولي</t>
  </si>
  <si>
    <t>×</t>
  </si>
  <si>
    <t>التربية الموسيقية</t>
  </si>
  <si>
    <t xml:space="preserve">          نتائج الامتحان التجريبي</t>
  </si>
  <si>
    <t>التعامل مع البرنامج:</t>
  </si>
  <si>
    <t>عمل بسيط من أجل التخيفيف على أساتذتنا الكرام التعامل مع نتائج التلاميذ للمرحلة الابتدائية خاصة أن المدارس تفتقد للاعوان الاداريين والعبء الكبير يتحمله الاستاذ .</t>
  </si>
  <si>
    <t>الأستاذ - ف:</t>
  </si>
  <si>
    <t>(الفصل الثاني)</t>
  </si>
  <si>
    <t>(الفصل الأول)</t>
  </si>
  <si>
    <t>نتائج السنة</t>
  </si>
  <si>
    <t>(الفصل الثالث)</t>
  </si>
  <si>
    <t xml:space="preserve">الجمهورية الجزائرية الديمقراطية الشعبية                                  </t>
  </si>
  <si>
    <t xml:space="preserve">وزارة التربية الوطنية                                  </t>
  </si>
  <si>
    <t xml:space="preserve">          وزارة التربية الوطنية                                              </t>
  </si>
  <si>
    <t xml:space="preserve">          الجمهورية الجزائرية الديمقراطية الشعبية                                             </t>
  </si>
  <si>
    <t>التلميذ الثاني</t>
  </si>
  <si>
    <r>
      <rPr>
        <b/>
        <sz val="20"/>
        <color rgb="FFFF0000"/>
        <rFont val="Arial"/>
        <family val="2"/>
        <scheme val="minor"/>
      </rPr>
      <t>*  01</t>
    </r>
    <r>
      <rPr>
        <b/>
        <sz val="18"/>
        <color theme="1"/>
        <rFont val="Arial"/>
        <family val="2"/>
        <scheme val="minor"/>
      </rPr>
      <t xml:space="preserve"> - ملء البيانات في الصفحة الرئيسية  الخاصة بالمدرسة ،الأستاذ ،والمستوى ....</t>
    </r>
  </si>
  <si>
    <r>
      <rPr>
        <b/>
        <sz val="20"/>
        <color rgb="FFFF0000"/>
        <rFont val="Arial"/>
        <family val="2"/>
        <scheme val="minor"/>
      </rPr>
      <t>* 02</t>
    </r>
    <r>
      <rPr>
        <b/>
        <sz val="18"/>
        <color theme="1"/>
        <rFont val="Arial"/>
        <family val="2"/>
        <scheme val="minor"/>
      </rPr>
      <t xml:space="preserve"> - فتح قائمة التلاميذ وملء معلومات التلاميذ بعناية ودقة . </t>
    </r>
  </si>
  <si>
    <r>
      <t xml:space="preserve"> </t>
    </r>
    <r>
      <rPr>
        <b/>
        <sz val="20"/>
        <color rgb="FFFF0000"/>
        <rFont val="Arial"/>
        <family val="2"/>
        <scheme val="minor"/>
      </rPr>
      <t>* 03</t>
    </r>
    <r>
      <rPr>
        <b/>
        <sz val="18"/>
        <color theme="1"/>
        <rFont val="Arial"/>
        <family val="2"/>
        <scheme val="minor"/>
      </rPr>
      <t xml:space="preserve"> - ادراج علامات التلاميذ - فقط - في نهاية كل في كل فصل والباقي يحسب آليا .</t>
    </r>
  </si>
  <si>
    <t xml:space="preserve"> م- س   م - أ</t>
  </si>
  <si>
    <t>ف1</t>
  </si>
  <si>
    <t>ف2</t>
  </si>
  <si>
    <t>ف3</t>
  </si>
  <si>
    <t>م س</t>
  </si>
  <si>
    <r>
      <t>ا</t>
    </r>
    <r>
      <rPr>
        <b/>
        <i/>
        <sz val="12"/>
        <color theme="9" tint="-0.249977111117893"/>
        <rFont val="Myriad Web Pro Condensed"/>
        <family val="2"/>
      </rPr>
      <t>لإســــم واللـــــقب</t>
    </r>
  </si>
  <si>
    <t>م,س، ح امتحان</t>
  </si>
  <si>
    <t>المعدل السنوي للمواد الأساسية لتلاميذ السنة :</t>
  </si>
  <si>
    <t>الأستاذ -ع :</t>
  </si>
  <si>
    <t>الأستاذ -ف: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</si>
  <si>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</si>
  <si>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</si>
  <si>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</si>
  <si>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</si>
  <si>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</si>
  <si>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</si>
  <si>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</si>
  <si>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</si>
  <si>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</si>
  <si>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</si>
  <si>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</si>
  <si>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M</t>
  </si>
  <si>
    <t>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</si>
  <si>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</si>
  <si>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</si>
  <si>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</si>
  <si>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</si>
  <si>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</si>
  <si>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</si>
  <si>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</si>
  <si>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</si>
  <si>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</si>
  <si>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</si>
  <si>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</si>
  <si>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</si>
  <si>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</si>
  <si>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</si>
  <si>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عدد التلاميذ</t>
  </si>
  <si>
    <t>&gt;=9</t>
  </si>
  <si>
    <t>%</t>
  </si>
  <si>
    <t>&gt;=8</t>
  </si>
  <si>
    <t>&gt;=7</t>
  </si>
  <si>
    <t>&gt;=6</t>
  </si>
  <si>
    <t>&gt;=5</t>
  </si>
  <si>
    <t>&gt;=4</t>
  </si>
  <si>
    <t>&lt;4</t>
  </si>
  <si>
    <t>الفصل 01</t>
  </si>
  <si>
    <t>الفصل 02</t>
  </si>
  <si>
    <t>الفصل 03</t>
  </si>
  <si>
    <t>معدل القبول</t>
  </si>
  <si>
    <t>الامتحان التجريبي</t>
  </si>
  <si>
    <t>اختر من هنا</t>
  </si>
  <si>
    <t>معدلات التلاميذ</t>
  </si>
  <si>
    <t>المستوى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</si>
  <si>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</si>
  <si>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</si>
  <si>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</si>
  <si>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</si>
  <si>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</si>
  <si>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</si>
  <si>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</si>
  <si>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</si>
  <si>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</si>
  <si>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</si>
  <si>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</si>
  <si>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</si>
  <si>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</si>
  <si>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</si>
  <si>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</si>
  <si>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</si>
  <si>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</si>
  <si>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</si>
  <si>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</si>
  <si>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</si>
  <si>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AK</t>
  </si>
  <si>
    <t>AL</t>
  </si>
  <si>
    <t>AM</t>
  </si>
  <si>
    <t>AN</t>
  </si>
  <si>
    <t>AO</t>
  </si>
  <si>
    <t xml:space="preserve">               الجمهورية الجزائرية الديمقراطية الشعبية</t>
  </si>
  <si>
    <t xml:space="preserve">             وزارة التربية الوطنية</t>
  </si>
  <si>
    <t>المستوى         :</t>
  </si>
  <si>
    <t>الأستاذ - ع    :</t>
  </si>
  <si>
    <t>الأستاذ - ف   :</t>
  </si>
  <si>
    <t>مقــــــــــاطعة       :</t>
  </si>
  <si>
    <t>مــدرســــة          :</t>
  </si>
  <si>
    <t>_</t>
  </si>
  <si>
    <t>الثانية ابتدائي</t>
  </si>
  <si>
    <t>أدخل رقم التلميذ</t>
  </si>
  <si>
    <t>اخترالفصل</t>
  </si>
  <si>
    <t>ف02</t>
  </si>
  <si>
    <t>م - س - م - أ</t>
  </si>
  <si>
    <t>م -س - ح - امتحان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</si>
  <si>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</si>
  <si>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</si>
  <si>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</si>
  <si>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</si>
  <si>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</si>
  <si>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</si>
  <si>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</si>
  <si>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</si>
  <si>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</si>
  <si>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</si>
  <si>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</si>
  <si>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</si>
  <si>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</si>
  <si>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</si>
  <si>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</si>
  <si>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</si>
  <si>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</si>
  <si>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</si>
  <si>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</si>
  <si>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</si>
  <si>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</si>
  <si>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</si>
  <si>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</si>
  <si>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</si>
  <si>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</si>
  <si>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 xml:space="preserve"> السفير المجد</t>
  </si>
  <si>
    <t>...............</t>
  </si>
  <si>
    <t>جيجل</t>
  </si>
  <si>
    <t>جيملة</t>
  </si>
  <si>
    <t>الشهداء مواجي</t>
  </si>
  <si>
    <t>2016/2017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</si>
</sst>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[$-1010000]yyyy/mm/dd;@"/>
    <numFmt numFmtId="166" formatCode="0.00;\-0;&quot;&quot;"/>
  </numFmts>
  <fonts count="120">
    <font>
      <sz val="11"/>
      <color theme="1"/>
      <name val="Arial"/>
      <family val="2"/>
      <scheme val="minor"/>
    </font>
    <font>
      <b/>
      <sz val="12"/>
      <name val="Arial"/>
      <family val="2"/>
    </font>
    <font>
      <b/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20"/>
      <color theme="1"/>
      <name val="Arial"/>
      <family val="2"/>
      <scheme val="minor"/>
    </font>
    <font>
      <sz val="10"/>
      <name val="Arial"/>
      <family val="2"/>
    </font>
    <font>
      <b/>
      <sz val="12"/>
      <name val="Andalus"/>
      <family val="1"/>
    </font>
    <font>
      <sz val="12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12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b/>
      <sz val="20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sz val="24"/>
      <color rgb="FFFF0000"/>
      <name val="Arial"/>
      <family val="2"/>
      <scheme val="minor"/>
    </font>
    <font>
      <b/>
      <sz val="14"/>
      <name val="Arial"/>
      <family val="2"/>
    </font>
    <font>
      <b/>
      <sz val="20"/>
      <name val="Arial"/>
      <family val="2"/>
      <scheme val="minor"/>
    </font>
    <font>
      <b/>
      <sz val="20"/>
      <color rgb="FFFF0000"/>
      <name val="Arial"/>
      <family val="2"/>
      <scheme val="minor"/>
    </font>
    <font>
      <b/>
      <sz val="26"/>
      <color rgb="FFFF0000"/>
      <name val="Arial"/>
      <family val="2"/>
      <scheme val="minor"/>
    </font>
    <font>
      <b/>
      <sz val="26"/>
      <color theme="1"/>
      <name val="Arial"/>
      <family val="2"/>
      <scheme val="minor"/>
    </font>
    <font>
      <b/>
      <sz val="28"/>
      <color theme="1"/>
      <name val="Arial"/>
      <family val="2"/>
      <scheme val="minor"/>
    </font>
    <font>
      <b/>
      <sz val="22"/>
      <color theme="9" tint="-0.499984740745262"/>
      <name val="Arial"/>
      <family val="2"/>
      <scheme val="minor"/>
    </font>
    <font>
      <sz val="14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b/>
      <sz val="24"/>
      <color theme="1"/>
      <name val="Arial"/>
      <family val="2"/>
      <scheme val="minor"/>
    </font>
    <font>
      <b/>
      <sz val="20"/>
      <color theme="5" tint="-0.249977111117893"/>
      <name val="Arial"/>
      <family val="2"/>
      <scheme val="minor"/>
    </font>
    <font>
      <b/>
      <sz val="18"/>
      <color rgb="FFFF0000"/>
      <name val="Arial"/>
      <family val="2"/>
      <scheme val="minor"/>
    </font>
    <font>
      <sz val="18"/>
      <color theme="9" tint="-0.249977111117893"/>
      <name val="Arial"/>
      <family val="2"/>
      <scheme val="minor"/>
    </font>
    <font>
      <sz val="18"/>
      <color theme="1"/>
      <name val="Arial"/>
      <family val="2"/>
      <scheme val="minor"/>
    </font>
    <font>
      <b/>
      <sz val="24"/>
      <color theme="5" tint="-0.249977111117893"/>
      <name val="Arial"/>
      <family val="2"/>
      <scheme val="minor"/>
    </font>
    <font>
      <b/>
      <sz val="12"/>
      <color theme="4" tint="-0.249977111117893"/>
      <name val="Myriad Web Pro Condensed"/>
      <family val="2"/>
    </font>
    <font>
      <b/>
      <i/>
      <sz val="12"/>
      <color theme="4" tint="-0.249977111117893"/>
      <name val="Myriad Web Pro Condensed"/>
      <family val="2"/>
    </font>
    <font>
      <b/>
      <i/>
      <sz val="12"/>
      <color theme="4" tint="-0.249977111117893"/>
      <name val="Myriad Web Pro"/>
      <family val="2"/>
    </font>
    <font>
      <b/>
      <sz val="22"/>
      <color theme="1"/>
      <name val="Arial"/>
      <family val="2"/>
      <scheme val="minor"/>
    </font>
    <font>
      <b/>
      <sz val="22"/>
      <color theme="5" tint="-0.249977111117893"/>
      <name val="Arial"/>
      <family val="2"/>
      <scheme val="minor"/>
    </font>
    <font>
      <b/>
      <sz val="18"/>
      <color theme="5" tint="-0.249977111117893"/>
      <name val="Arial"/>
      <family val="2"/>
      <scheme val="minor"/>
    </font>
    <font>
      <sz val="18"/>
      <color theme="6" tint="-0.249977111117893"/>
      <name val="Arial"/>
      <family val="2"/>
      <scheme val="minor"/>
    </font>
    <font>
      <sz val="18"/>
      <color theme="7" tint="-0.249977111117893"/>
      <name val="Arial"/>
      <family val="2"/>
      <scheme val="minor"/>
    </font>
    <font>
      <sz val="18"/>
      <color theme="9" tint="-0.499984740745262"/>
      <name val="Arial"/>
      <family val="2"/>
      <scheme val="minor"/>
    </font>
    <font>
      <b/>
      <sz val="18"/>
      <color theme="9" tint="-0.249977111117893"/>
      <name val="Arial"/>
      <family val="2"/>
      <scheme val="minor"/>
    </font>
    <font>
      <b/>
      <sz val="18"/>
      <color theme="3" tint="0.39997558519241921"/>
      <name val="Arial"/>
      <family val="2"/>
      <scheme val="minor"/>
    </font>
    <font>
      <b/>
      <sz val="16"/>
      <color rgb="FF7030A0"/>
      <name val="Arial"/>
      <family val="2"/>
      <scheme val="minor"/>
    </font>
    <font>
      <b/>
      <sz val="18"/>
      <name val="Andalus"/>
      <family val="1"/>
    </font>
    <font>
      <b/>
      <sz val="22"/>
      <name val="Times New Roman"/>
      <family val="1"/>
      <scheme val="major"/>
    </font>
    <font>
      <b/>
      <sz val="22"/>
      <name val="Andalus"/>
      <family val="1"/>
    </font>
    <font>
      <b/>
      <sz val="24"/>
      <name val="Andalus"/>
      <family val="1"/>
    </font>
    <font>
      <b/>
      <sz val="20"/>
      <name val="Arial"/>
      <family val="2"/>
    </font>
    <font>
      <b/>
      <sz val="22"/>
      <name val="Arial"/>
      <family val="2"/>
    </font>
    <font>
      <sz val="72"/>
      <color theme="1"/>
      <name val="Arial"/>
      <family val="2"/>
      <scheme val="minor"/>
    </font>
    <font>
      <b/>
      <sz val="36"/>
      <color theme="1"/>
      <name val="Arial"/>
      <family val="2"/>
      <scheme val="minor"/>
    </font>
    <font>
      <b/>
      <sz val="26"/>
      <name val="Times New Roman"/>
      <family val="1"/>
      <scheme val="major"/>
    </font>
    <font>
      <b/>
      <sz val="36"/>
      <color rgb="FFFF0000"/>
      <name val="Arial"/>
      <family val="2"/>
      <scheme val="minor"/>
    </font>
    <font>
      <sz val="28"/>
      <color theme="1"/>
      <name val="Arial"/>
      <family val="2"/>
      <scheme val="minor"/>
    </font>
    <font>
      <sz val="72"/>
      <color rgb="FFFF0000"/>
      <name val="Arial"/>
      <family val="2"/>
      <scheme val="minor"/>
    </font>
    <font>
      <b/>
      <sz val="26"/>
      <color rgb="FFFFFF00"/>
      <name val="Arial"/>
      <family val="2"/>
      <scheme val="minor"/>
    </font>
    <font>
      <b/>
      <sz val="12"/>
      <color theme="1"/>
      <name val="Arial"/>
      <family val="2"/>
    </font>
    <font>
      <b/>
      <sz val="28"/>
      <color rgb="FF00B050"/>
      <name val="Arial"/>
      <family val="2"/>
      <scheme val="minor"/>
    </font>
    <font>
      <b/>
      <sz val="36"/>
      <name val="Arial"/>
      <family val="2"/>
      <scheme val="minor"/>
    </font>
    <font>
      <b/>
      <u/>
      <sz val="26"/>
      <name val="Times New Roman"/>
      <family val="1"/>
      <scheme val="major"/>
    </font>
    <font>
      <b/>
      <u/>
      <sz val="28"/>
      <name val="Times New Roman"/>
      <family val="1"/>
      <scheme val="major"/>
    </font>
    <font>
      <b/>
      <u/>
      <sz val="26"/>
      <color theme="1"/>
      <name val="Times New Roman"/>
      <family val="1"/>
      <scheme val="major"/>
    </font>
    <font>
      <b/>
      <sz val="22"/>
      <name val="Calibri"/>
      <family val="2"/>
    </font>
    <font>
      <b/>
      <sz val="26"/>
      <name val="Arial"/>
      <family val="2"/>
    </font>
    <font>
      <b/>
      <sz val="36"/>
      <color rgb="FFFF0000"/>
      <name val="Andalus"/>
      <family val="1"/>
    </font>
    <font>
      <b/>
      <sz val="48"/>
      <color rgb="FF00B050"/>
      <name val="Times New Roman"/>
      <family val="1"/>
      <scheme val="major"/>
    </font>
    <font>
      <sz val="14"/>
      <color rgb="FF7030A0"/>
      <name val="Arial Unicode MS"/>
      <family val="2"/>
    </font>
    <font>
      <sz val="14"/>
      <color rgb="FF7030A0"/>
      <name val="Arial"/>
      <family val="2"/>
    </font>
    <font>
      <b/>
      <i/>
      <sz val="16"/>
      <color theme="6" tint="-0.249977111117893"/>
      <name val="Arial"/>
      <family val="2"/>
    </font>
    <font>
      <sz val="14"/>
      <name val="Times New Roman"/>
      <family val="1"/>
    </font>
    <font>
      <sz val="14"/>
      <color rgb="FFFF0000"/>
      <name val="Franklin Gothic Medium"/>
      <family val="2"/>
    </font>
    <font>
      <sz val="16"/>
      <name val="Arial"/>
      <family val="2"/>
    </font>
    <font>
      <sz val="28"/>
      <name val="Andalus"/>
      <family val="1"/>
    </font>
    <font>
      <b/>
      <sz val="28"/>
      <name val="Andalus"/>
      <family val="1"/>
    </font>
    <font>
      <b/>
      <sz val="36"/>
      <color rgb="FF00B050"/>
      <name val="Arial Black"/>
      <family val="2"/>
    </font>
    <font>
      <b/>
      <sz val="15"/>
      <color rgb="FFFFFF00"/>
      <name val="Arial"/>
      <family val="2"/>
      <scheme val="minor"/>
    </font>
    <font>
      <b/>
      <sz val="18"/>
      <color rgb="FF00B050"/>
      <name val="Arial"/>
      <family val="2"/>
      <scheme val="minor"/>
    </font>
    <font>
      <b/>
      <sz val="20"/>
      <color theme="9" tint="-0.499984740745262"/>
      <name val="Arial"/>
      <family val="2"/>
      <scheme val="minor"/>
    </font>
    <font>
      <b/>
      <sz val="14"/>
      <color theme="9" tint="-0.249977111117893"/>
      <name val="Bookman Old Style"/>
      <family val="1"/>
    </font>
    <font>
      <b/>
      <sz val="28"/>
      <color theme="9" tint="-0.499984740745262"/>
      <name val="Arial"/>
      <family val="2"/>
      <scheme val="minor"/>
    </font>
    <font>
      <sz val="16"/>
      <name val="Franklin Gothic Medium"/>
      <family val="2"/>
    </font>
    <font>
      <b/>
      <sz val="16"/>
      <color rgb="FFFF0000"/>
      <name val="Arial"/>
      <family val="2"/>
      <scheme val="minor"/>
    </font>
    <font>
      <sz val="22"/>
      <color theme="5" tint="-0.249977111117893"/>
      <name val="Arial"/>
      <family val="2"/>
      <scheme val="minor"/>
    </font>
    <font>
      <sz val="20"/>
      <color theme="6" tint="-0.249977111117893"/>
      <name val="Arial"/>
      <family val="2"/>
      <scheme val="minor"/>
    </font>
    <font>
      <sz val="20"/>
      <color theme="7" tint="-0.249977111117893"/>
      <name val="Arial"/>
      <family val="2"/>
      <scheme val="minor"/>
    </font>
    <font>
      <sz val="20"/>
      <color theme="9" tint="-0.499984740745262"/>
      <name val="Arial"/>
      <family val="2"/>
      <scheme val="minor"/>
    </font>
    <font>
      <b/>
      <sz val="36"/>
      <name val="Arial"/>
      <family val="2"/>
    </font>
    <font>
      <sz val="48"/>
      <color theme="1"/>
      <name val="Arial"/>
      <family val="2"/>
      <scheme val="minor"/>
    </font>
    <font>
      <b/>
      <i/>
      <u/>
      <sz val="36"/>
      <color theme="1"/>
      <name val="Arial"/>
      <family val="2"/>
      <scheme val="minor"/>
    </font>
    <font>
      <b/>
      <sz val="12"/>
      <color rgb="FF00B050"/>
      <name val="Arial"/>
      <family val="2"/>
      <scheme val="minor"/>
    </font>
    <font>
      <b/>
      <sz val="10"/>
      <color theme="9" tint="-0.249977111117893"/>
      <name val="Myriad Web Pro Condensed"/>
      <family val="2"/>
    </font>
    <font>
      <b/>
      <sz val="12"/>
      <color theme="9" tint="-0.249977111117893"/>
      <name val="Myriad Web Pro Condensed"/>
      <family val="2"/>
    </font>
    <font>
      <b/>
      <i/>
      <sz val="12"/>
      <color theme="9" tint="-0.249977111117893"/>
      <name val="Myriad Web Pro Condensed"/>
      <family val="2"/>
    </font>
    <font>
      <b/>
      <i/>
      <sz val="12"/>
      <color theme="9" tint="-0.249977111117893"/>
      <name val="Myriad Web Pro"/>
      <family val="2"/>
    </font>
    <font>
      <b/>
      <sz val="11"/>
      <name val="Arial"/>
      <family val="2"/>
    </font>
    <font>
      <sz val="11"/>
      <name val="Franklin Gothic Medium"/>
      <family val="2"/>
    </font>
    <font>
      <b/>
      <sz val="14"/>
      <color rgb="FFFF0000"/>
      <name val="Myriad Web Pro Condensed"/>
      <family val="2"/>
    </font>
    <font>
      <b/>
      <sz val="14"/>
      <color rgb="FFFF0000"/>
      <name val="Arial"/>
      <family val="2"/>
    </font>
    <font>
      <b/>
      <sz val="14"/>
      <color rgb="FF92D050"/>
      <name val="Myriad Web Pro Condensed"/>
      <family val="2"/>
    </font>
    <font>
      <b/>
      <sz val="14"/>
      <color rgb="FF00B0F0"/>
      <name val="Arial"/>
      <family val="2"/>
    </font>
    <font>
      <b/>
      <sz val="14"/>
      <color rgb="FF00B050"/>
      <name val="Arial"/>
      <family val="2"/>
    </font>
    <font>
      <b/>
      <sz val="14"/>
      <color theme="9" tint="-0.499984740745262"/>
      <name val="Franklin Gothic Medium"/>
      <family val="2"/>
    </font>
    <font>
      <b/>
      <sz val="14"/>
      <color theme="9" tint="-0.249977111117893"/>
      <name val="Myriad Web Pro Condensed"/>
      <family val="2"/>
    </font>
    <font>
      <b/>
      <i/>
      <sz val="14"/>
      <color theme="9" tint="-0.249977111117893"/>
      <name val="Myriad Web Pro"/>
      <family val="2"/>
    </font>
    <font>
      <b/>
      <sz val="16"/>
      <color rgb="FF00B050"/>
      <name val="Arial"/>
      <family val="2"/>
      <scheme val="minor"/>
    </font>
    <font>
      <b/>
      <sz val="11"/>
      <name val="Times New Roman"/>
      <family val="1"/>
    </font>
    <font>
      <b/>
      <sz val="12"/>
      <color theme="9" tint="-0.499984740745262"/>
      <name val="Franklin Gothic Medium"/>
      <family val="2"/>
    </font>
    <font>
      <b/>
      <sz val="12"/>
      <color rgb="FF0070C0"/>
      <name val="Franklin Gothic Medium"/>
      <family val="2"/>
    </font>
    <font>
      <b/>
      <sz val="12"/>
      <color theme="6" tint="-0.499984740745262"/>
      <name val="Franklin Gothic Medium"/>
      <family val="2"/>
    </font>
    <font>
      <b/>
      <sz val="15"/>
      <color rgb="FF00B050"/>
      <name val="Arial"/>
      <family val="2"/>
      <scheme val="minor"/>
    </font>
    <font>
      <sz val="22"/>
      <color theme="1"/>
      <name val="Arial"/>
      <family val="2"/>
      <scheme val="minor"/>
    </font>
    <font>
      <sz val="24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28"/>
      <color theme="9" tint="-0.249977111117893"/>
      <name val="Arial"/>
      <family val="2"/>
      <scheme val="minor"/>
    </font>
    <font>
      <sz val="36"/>
      <color theme="6" tint="-0.249977111117893"/>
      <name val="Arial"/>
      <family val="2"/>
      <scheme val="minor"/>
    </font>
    <font>
      <b/>
      <sz val="48"/>
      <color theme="1"/>
      <name val="Arial"/>
      <family val="2"/>
      <scheme val="minor"/>
    </font>
    <font>
      <sz val="15"/>
      <color theme="1"/>
      <name val="Arial"/>
      <family val="2"/>
      <scheme val="minor"/>
    </font>
    <font>
      <b/>
      <sz val="48"/>
      <color rgb="FFFF0000"/>
      <name val="Arial"/>
      <family val="2"/>
      <scheme val="minor"/>
    </font>
    <font>
      <b/>
      <sz val="45"/>
      <color rgb="FFFF0000"/>
      <name val="Arial"/>
      <family val="2"/>
      <scheme val="minor"/>
    </font>
    <font>
      <sz val="20"/>
      <color theme="9" tint="-0.249977111117893"/>
      <name val="Arial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1" tint="4.9989318521683403E-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tted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5" fillId="0" borderId="0"/>
    <xf numFmtId="0" fontId="13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</cellStyleXfs>
  <cellXfs count="413">
    <xf numFmtId="0" fontId="0" fillId="0" borderId="0" xfId="0"/>
    <xf numFmtId="0" fontId="0" fillId="0" borderId="0" xfId="0" applyBorder="1"/>
    <xf numFmtId="0" fontId="0" fillId="0" borderId="0" xfId="0" applyProtection="1"/>
    <xf numFmtId="0" fontId="0" fillId="4" borderId="0" xfId="0" applyFill="1" applyAlignment="1">
      <alignment vertical="top"/>
    </xf>
    <xf numFmtId="0" fontId="0" fillId="0" borderId="0" xfId="0" applyAlignment="1"/>
    <xf numFmtId="0" fontId="0" fillId="0" borderId="12" xfId="0" applyBorder="1" applyAlignment="1">
      <alignment horizontal="center" vertical="center"/>
    </xf>
    <xf numFmtId="0" fontId="20" fillId="0" borderId="0" xfId="0" applyFont="1" applyBorder="1"/>
    <xf numFmtId="0" fontId="21" fillId="0" borderId="0" xfId="0" applyFont="1" applyBorder="1"/>
    <xf numFmtId="2" fontId="15" fillId="7" borderId="15" xfId="0" applyNumberFormat="1" applyFont="1" applyFill="1" applyBorder="1" applyAlignment="1">
      <alignment horizontal="center" vertical="center"/>
    </xf>
    <xf numFmtId="0" fontId="12" fillId="0" borderId="0" xfId="0" applyFont="1" applyAlignment="1"/>
    <xf numFmtId="0" fontId="0" fillId="0" borderId="0" xfId="0" applyBorder="1" applyAlignment="1"/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/>
    <xf numFmtId="0" fontId="16" fillId="0" borderId="5" xfId="0" applyFont="1" applyBorder="1" applyAlignment="1" applyProtection="1">
      <alignment horizontal="right" vertical="center" wrapText="1"/>
    </xf>
    <xf numFmtId="0" fontId="0" fillId="0" borderId="0" xfId="0" applyAlignment="1" applyProtection="1"/>
    <xf numFmtId="0" fontId="10" fillId="0" borderId="1" xfId="0" applyFont="1" applyBorder="1" applyAlignment="1" applyProtection="1"/>
    <xf numFmtId="0" fontId="0" fillId="0" borderId="0" xfId="0" applyBorder="1" applyAlignment="1" applyProtection="1"/>
    <xf numFmtId="0" fontId="0" fillId="0" borderId="3" xfId="0" applyBorder="1" applyProtection="1"/>
    <xf numFmtId="0" fontId="4" fillId="0" borderId="0" xfId="0" applyFont="1" applyBorder="1" applyAlignment="1" applyProtection="1"/>
    <xf numFmtId="0" fontId="24" fillId="0" borderId="0" xfId="0" applyFont="1" applyBorder="1" applyAlignment="1" applyProtection="1"/>
    <xf numFmtId="0" fontId="11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14" fillId="0" borderId="5" xfId="0" applyFont="1" applyBorder="1" applyAlignment="1" applyProtection="1">
      <alignment horizontal="center" vertical="center"/>
    </xf>
    <xf numFmtId="2" fontId="15" fillId="7" borderId="15" xfId="0" applyNumberFormat="1" applyFont="1" applyFill="1" applyBorder="1" applyAlignment="1" applyProtection="1">
      <alignment horizontal="center" vertical="center"/>
    </xf>
    <xf numFmtId="0" fontId="20" fillId="0" borderId="0" xfId="0" applyFont="1" applyBorder="1" applyProtection="1"/>
    <xf numFmtId="0" fontId="0" fillId="0" borderId="0" xfId="0" applyBorder="1" applyProtection="1"/>
    <xf numFmtId="0" fontId="21" fillId="0" borderId="0" xfId="0" applyFont="1" applyBorder="1" applyProtection="1"/>
    <xf numFmtId="0" fontId="11" fillId="0" borderId="0" xfId="0" applyFont="1"/>
    <xf numFmtId="0" fontId="6" fillId="0" borderId="0" xfId="1" applyFont="1" applyFill="1" applyBorder="1" applyAlignment="1" applyProtection="1">
      <protection hidden="1"/>
    </xf>
    <xf numFmtId="0" fontId="0" fillId="0" borderId="0" xfId="0" applyProtection="1">
      <protection hidden="1"/>
    </xf>
    <xf numFmtId="0" fontId="44" fillId="0" borderId="0" xfId="1" applyFont="1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6" fillId="0" borderId="0" xfId="1" applyFont="1" applyFill="1" applyBorder="1" applyAlignment="1" applyProtection="1">
      <alignment vertical="center"/>
      <protection hidden="1"/>
    </xf>
    <xf numFmtId="0" fontId="49" fillId="0" borderId="0" xfId="0" applyFont="1" applyFill="1" applyAlignment="1" applyProtection="1">
      <protection hidden="1"/>
    </xf>
    <xf numFmtId="0" fontId="45" fillId="0" borderId="1" xfId="1" applyFont="1" applyFill="1" applyBorder="1" applyAlignment="1" applyProtection="1">
      <alignment horizontal="center"/>
      <protection hidden="1"/>
    </xf>
    <xf numFmtId="0" fontId="6" fillId="0" borderId="0" xfId="1" applyFont="1" applyFill="1" applyBorder="1" applyAlignment="1" applyProtection="1">
      <alignment horizontal="center"/>
      <protection hidden="1"/>
    </xf>
    <xf numFmtId="0" fontId="50" fillId="0" borderId="0" xfId="0" applyFont="1" applyFill="1" applyAlignment="1" applyProtection="1">
      <alignment vertical="center"/>
      <protection hidden="1"/>
    </xf>
    <xf numFmtId="0" fontId="49" fillId="0" borderId="0" xfId="0" applyFont="1" applyProtection="1">
      <protection hidden="1"/>
    </xf>
    <xf numFmtId="0" fontId="49" fillId="0" borderId="0" xfId="0" applyFont="1" applyFill="1" applyProtection="1">
      <protection hidden="1"/>
    </xf>
    <xf numFmtId="0" fontId="29" fillId="0" borderId="0" xfId="0" applyFont="1" applyFill="1" applyProtection="1">
      <protection hidden="1"/>
    </xf>
    <xf numFmtId="0" fontId="6" fillId="0" borderId="9" xfId="1" applyFont="1" applyFill="1" applyBorder="1" applyAlignment="1" applyProtection="1">
      <protection hidden="1"/>
    </xf>
    <xf numFmtId="0" fontId="46" fillId="0" borderId="0" xfId="1" applyFont="1" applyFill="1" applyBorder="1" applyAlignment="1" applyProtection="1">
      <protection hidden="1"/>
    </xf>
    <xf numFmtId="0" fontId="3" fillId="0" borderId="2" xfId="0" applyFont="1" applyBorder="1" applyAlignment="1" applyProtection="1">
      <alignment horizontal="center" vertical="center"/>
    </xf>
    <xf numFmtId="0" fontId="56" fillId="0" borderId="1" xfId="0" applyFont="1" applyBorder="1" applyAlignment="1" applyProtection="1">
      <alignment horizontal="center" vertical="center" wrapText="1"/>
      <protection locked="0" hidden="1"/>
    </xf>
    <xf numFmtId="0" fontId="11" fillId="0" borderId="1" xfId="0" applyFont="1" applyBorder="1" applyAlignment="1" applyProtection="1">
      <alignment horizontal="center" vertical="center" readingOrder="2"/>
      <protection locked="0" hidden="1"/>
    </xf>
    <xf numFmtId="0" fontId="54" fillId="0" borderId="0" xfId="0" applyNumberFormat="1" applyFont="1" applyFill="1" applyAlignment="1" applyProtection="1">
      <protection locked="0" hidden="1"/>
    </xf>
    <xf numFmtId="0" fontId="54" fillId="0" borderId="0" xfId="0" applyNumberFormat="1" applyFont="1" applyFill="1" applyAlignment="1" applyProtection="1">
      <alignment horizontal="center"/>
      <protection locked="0" hidden="1"/>
    </xf>
    <xf numFmtId="0" fontId="73" fillId="0" borderId="1" xfId="1" applyFont="1" applyFill="1" applyBorder="1" applyAlignment="1" applyProtection="1">
      <alignment vertical="center"/>
      <protection hidden="1"/>
    </xf>
    <xf numFmtId="0" fontId="29" fillId="0" borderId="0" xfId="0" applyFont="1" applyBorder="1" applyAlignment="1" applyProtection="1">
      <alignment horizontal="right" vertical="center"/>
    </xf>
    <xf numFmtId="0" fontId="3" fillId="0" borderId="2" xfId="0" applyFont="1" applyBorder="1" applyAlignment="1" applyProtection="1">
      <alignment horizontal="right" vertical="center" wrapText="1"/>
    </xf>
    <xf numFmtId="0" fontId="11" fillId="0" borderId="0" xfId="0" applyFont="1" applyAlignment="1" applyProtection="1">
      <protection hidden="1"/>
    </xf>
    <xf numFmtId="0" fontId="0" fillId="0" borderId="0" xfId="0" applyBorder="1" applyAlignment="1" applyProtection="1"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14" fillId="0" borderId="5" xfId="0" applyFont="1" applyBorder="1" applyAlignment="1" applyProtection="1">
      <alignment horizontal="center" vertical="center"/>
      <protection hidden="1"/>
    </xf>
    <xf numFmtId="0" fontId="16" fillId="0" borderId="5" xfId="0" applyNumberFormat="1" applyFont="1" applyBorder="1" applyAlignment="1" applyProtection="1">
      <alignment horizontal="right" vertical="center"/>
      <protection hidden="1"/>
    </xf>
    <xf numFmtId="0" fontId="16" fillId="0" borderId="4" xfId="0" applyNumberFormat="1" applyFont="1" applyBorder="1" applyAlignment="1" applyProtection="1">
      <alignment horizontal="right" vertical="center"/>
      <protection hidden="1"/>
    </xf>
    <xf numFmtId="0" fontId="11" fillId="0" borderId="1" xfId="0" applyFont="1" applyBorder="1" applyAlignment="1" applyProtection="1">
      <alignment horizontal="center" vertical="center"/>
      <protection locked="0" hidden="1"/>
    </xf>
    <xf numFmtId="0" fontId="11" fillId="0" borderId="1" xfId="0" applyFont="1" applyFill="1" applyBorder="1" applyAlignment="1" applyProtection="1">
      <alignment horizontal="center" vertical="center"/>
      <protection locked="0" hidden="1"/>
    </xf>
    <xf numFmtId="2" fontId="15" fillId="7" borderId="15" xfId="0" applyNumberFormat="1" applyFont="1" applyFill="1" applyBorder="1" applyAlignment="1" applyProtection="1">
      <alignment horizontal="center" vertical="center"/>
      <protection hidden="1"/>
    </xf>
    <xf numFmtId="0" fontId="20" fillId="0" borderId="0" xfId="0" applyFont="1" applyBorder="1" applyProtection="1">
      <protection hidden="1"/>
    </xf>
    <xf numFmtId="0" fontId="0" fillId="0" borderId="0" xfId="0" applyBorder="1" applyProtection="1">
      <protection hidden="1"/>
    </xf>
    <xf numFmtId="0" fontId="21" fillId="0" borderId="0" xfId="0" applyFont="1" applyBorder="1" applyProtection="1">
      <protection hidden="1"/>
    </xf>
    <xf numFmtId="0" fontId="0" fillId="4" borderId="0" xfId="0" applyFill="1" applyAlignment="1" applyProtection="1">
      <alignment vertical="top"/>
      <protection hidden="1"/>
    </xf>
    <xf numFmtId="0" fontId="0" fillId="0" borderId="0" xfId="0" applyBorder="1" applyAlignment="1" applyProtection="1">
      <alignment horizontal="right" vertical="center"/>
      <protection hidden="1"/>
    </xf>
    <xf numFmtId="0" fontId="11" fillId="0" borderId="0" xfId="0" applyFont="1" applyBorder="1" applyAlignment="1" applyProtection="1">
      <alignment vertical="center"/>
      <protection hidden="1"/>
    </xf>
    <xf numFmtId="0" fontId="4" fillId="0" borderId="0" xfId="0" applyFont="1" applyBorder="1" applyAlignment="1" applyProtection="1">
      <alignment horizontal="right" vertical="center"/>
      <protection hidden="1"/>
    </xf>
    <xf numFmtId="0" fontId="4" fillId="0" borderId="0" xfId="0" applyFont="1" applyAlignment="1" applyProtection="1">
      <protection hidden="1"/>
    </xf>
    <xf numFmtId="0" fontId="24" fillId="0" borderId="0" xfId="0" applyFont="1" applyBorder="1" applyAlignment="1" applyProtection="1">
      <alignment horizontal="right" vertical="center"/>
      <protection hidden="1"/>
    </xf>
    <xf numFmtId="0" fontId="4" fillId="0" borderId="0" xfId="0" applyFont="1" applyBorder="1" applyAlignment="1" applyProtection="1">
      <alignment horizontal="right" vertical="center" wrapText="1"/>
      <protection hidden="1"/>
    </xf>
    <xf numFmtId="0" fontId="14" fillId="0" borderId="28" xfId="0" applyFont="1" applyBorder="1" applyAlignment="1" applyProtection="1">
      <alignment vertical="center"/>
      <protection hidden="1"/>
    </xf>
    <xf numFmtId="0" fontId="4" fillId="0" borderId="0" xfId="0" applyFont="1" applyAlignment="1" applyProtection="1">
      <alignment wrapText="1"/>
      <protection hidden="1"/>
    </xf>
    <xf numFmtId="0" fontId="69" fillId="0" borderId="18" xfId="3" applyFont="1" applyBorder="1" applyAlignment="1" applyProtection="1">
      <alignment horizontal="center" vertical="center" wrapText="1" readingOrder="2"/>
      <protection hidden="1"/>
    </xf>
    <xf numFmtId="0" fontId="69" fillId="8" borderId="23" xfId="0" applyFont="1" applyFill="1" applyBorder="1" applyAlignment="1" applyProtection="1">
      <alignment horizontal="right" vertical="center" wrapText="1" readingOrder="2"/>
      <protection hidden="1"/>
    </xf>
    <xf numFmtId="0" fontId="69" fillId="8" borderId="24" xfId="0" applyFont="1" applyFill="1" applyBorder="1" applyAlignment="1" applyProtection="1">
      <alignment horizontal="right" vertical="center" wrapText="1" readingOrder="2"/>
      <protection hidden="1"/>
    </xf>
    <xf numFmtId="2" fontId="66" fillId="0" borderId="18" xfId="0" applyNumberFormat="1" applyFont="1" applyBorder="1" applyAlignment="1" applyProtection="1">
      <alignment horizontal="center" vertical="center" wrapText="1" readingOrder="2"/>
      <protection hidden="1"/>
    </xf>
    <xf numFmtId="2" fontId="66" fillId="0" borderId="18" xfId="4" applyNumberFormat="1" applyFont="1" applyBorder="1" applyAlignment="1" applyProtection="1">
      <alignment horizontal="center" vertical="center" wrapText="1" readingOrder="2"/>
      <protection hidden="1"/>
    </xf>
    <xf numFmtId="2" fontId="67" fillId="0" borderId="19" xfId="0" applyNumberFormat="1" applyFont="1" applyBorder="1" applyAlignment="1" applyProtection="1">
      <alignment horizontal="center" vertical="center" wrapText="1" readingOrder="2"/>
      <protection hidden="1"/>
    </xf>
    <xf numFmtId="0" fontId="69" fillId="0" borderId="20" xfId="3" applyFont="1" applyBorder="1" applyAlignment="1" applyProtection="1">
      <alignment horizontal="center" vertical="center" wrapText="1" readingOrder="2"/>
      <protection hidden="1"/>
    </xf>
    <xf numFmtId="0" fontId="69" fillId="8" borderId="21" xfId="0" applyFont="1" applyFill="1" applyBorder="1" applyAlignment="1" applyProtection="1">
      <alignment horizontal="right" vertical="center" wrapText="1" readingOrder="2"/>
      <protection hidden="1"/>
    </xf>
    <xf numFmtId="0" fontId="69" fillId="8" borderId="25" xfId="0" applyFont="1" applyFill="1" applyBorder="1" applyAlignment="1" applyProtection="1">
      <alignment horizontal="right" vertical="center" wrapText="1" readingOrder="2"/>
      <protection hidden="1"/>
    </xf>
    <xf numFmtId="0" fontId="69" fillId="8" borderId="26" xfId="0" applyFont="1" applyFill="1" applyBorder="1" applyAlignment="1" applyProtection="1">
      <alignment horizontal="right" vertical="center" wrapText="1" readingOrder="2"/>
      <protection hidden="1"/>
    </xf>
    <xf numFmtId="0" fontId="69" fillId="8" borderId="27" xfId="0" applyFont="1" applyFill="1" applyBorder="1" applyAlignment="1" applyProtection="1">
      <alignment horizontal="right" vertical="center" wrapText="1" readingOrder="2"/>
      <protection hidden="1"/>
    </xf>
    <xf numFmtId="2" fontId="68" fillId="5" borderId="22" xfId="5" applyNumberFormat="1" applyFont="1" applyFill="1" applyBorder="1" applyAlignment="1" applyProtection="1">
      <alignment horizontal="center" vertical="center"/>
      <protection hidden="1"/>
    </xf>
    <xf numFmtId="2" fontId="79" fillId="6" borderId="1" xfId="0" applyNumberFormat="1" applyFont="1" applyFill="1" applyBorder="1" applyAlignment="1" applyProtection="1">
      <alignment horizontal="center" vertical="center"/>
    </xf>
    <xf numFmtId="2" fontId="26" fillId="6" borderId="1" xfId="0" applyNumberFormat="1" applyFont="1" applyFill="1" applyBorder="1" applyAlignment="1" applyProtection="1">
      <alignment horizontal="center" vertical="center"/>
    </xf>
    <xf numFmtId="2" fontId="26" fillId="6" borderId="1" xfId="0" applyNumberFormat="1" applyFont="1" applyFill="1" applyBorder="1" applyAlignment="1" applyProtection="1">
      <alignment horizontal="center" vertical="center"/>
      <protection hidden="1"/>
    </xf>
    <xf numFmtId="0" fontId="71" fillId="0" borderId="5" xfId="0" applyFont="1" applyBorder="1" applyAlignment="1" applyProtection="1">
      <alignment horizontal="right" vertical="center" wrapText="1"/>
      <protection hidden="1"/>
    </xf>
    <xf numFmtId="0" fontId="71" fillId="0" borderId="4" xfId="0" applyFont="1" applyBorder="1" applyAlignment="1" applyProtection="1">
      <alignment horizontal="right" vertical="center" wrapText="1"/>
      <protection hidden="1"/>
    </xf>
    <xf numFmtId="0" fontId="0" fillId="0" borderId="0" xfId="0" applyAlignment="1" applyProtection="1">
      <protection hidden="1"/>
    </xf>
    <xf numFmtId="0" fontId="11" fillId="0" borderId="0" xfId="0" applyFont="1" applyAlignment="1" applyProtection="1">
      <alignment horizontal="center"/>
      <protection hidden="1"/>
    </xf>
    <xf numFmtId="0" fontId="14" fillId="0" borderId="3" xfId="0" applyFont="1" applyBorder="1" applyAlignment="1" applyProtection="1">
      <protection hidden="1"/>
    </xf>
    <xf numFmtId="0" fontId="14" fillId="0" borderId="1" xfId="0" applyFont="1" applyBorder="1" applyProtection="1">
      <protection hidden="1"/>
    </xf>
    <xf numFmtId="0" fontId="14" fillId="0" borderId="1" xfId="0" applyFont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Protection="1">
      <protection hidden="1"/>
    </xf>
    <xf numFmtId="0" fontId="28" fillId="0" borderId="1" xfId="0" applyFont="1" applyBorder="1" applyProtection="1">
      <protection locked="0" hidden="1"/>
    </xf>
    <xf numFmtId="0" fontId="80" fillId="0" borderId="18" xfId="3" applyFont="1" applyBorder="1" applyAlignment="1" applyProtection="1">
      <alignment horizontal="center" vertical="center" wrapText="1" readingOrder="2"/>
      <protection hidden="1"/>
    </xf>
    <xf numFmtId="0" fontId="1" fillId="0" borderId="5" xfId="0" applyFont="1" applyBorder="1" applyAlignment="1" applyProtection="1">
      <alignment horizontal="right" wrapText="1"/>
      <protection hidden="1"/>
    </xf>
    <xf numFmtId="0" fontId="1" fillId="0" borderId="4" xfId="0" applyFont="1" applyBorder="1" applyAlignment="1" applyProtection="1">
      <alignment horizontal="right" wrapText="1"/>
      <protection hidden="1"/>
    </xf>
    <xf numFmtId="0" fontId="4" fillId="0" borderId="0" xfId="0" applyFont="1" applyAlignment="1" applyProtection="1">
      <alignment horizontal="center"/>
      <protection hidden="1"/>
    </xf>
    <xf numFmtId="0" fontId="24" fillId="0" borderId="0" xfId="0" applyFont="1" applyAlignment="1" applyProtection="1">
      <protection hidden="1"/>
    </xf>
    <xf numFmtId="0" fontId="12" fillId="0" borderId="0" xfId="0" applyFont="1" applyAlignment="1" applyProtection="1">
      <protection hidden="1"/>
    </xf>
    <xf numFmtId="0" fontId="10" fillId="0" borderId="1" xfId="0" applyFont="1" applyBorder="1" applyProtection="1"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0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Protection="1">
      <protection hidden="1"/>
    </xf>
    <xf numFmtId="2" fontId="36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1" fillId="0" borderId="3" xfId="0" applyFont="1" applyBorder="1" applyAlignment="1" applyProtection="1">
      <alignment horizontal="left" vertical="center"/>
      <protection hidden="1"/>
    </xf>
    <xf numFmtId="0" fontId="12" fillId="0" borderId="3" xfId="0" applyFont="1" applyBorder="1" applyAlignment="1" applyProtection="1">
      <alignment horizontal="right" vertical="center"/>
      <protection hidden="1"/>
    </xf>
    <xf numFmtId="0" fontId="82" fillId="0" borderId="1" xfId="0" applyFont="1" applyBorder="1" applyProtection="1">
      <protection hidden="1"/>
    </xf>
    <xf numFmtId="0" fontId="7" fillId="0" borderId="0" xfId="1" applyFont="1" applyBorder="1" applyProtection="1">
      <protection hidden="1"/>
    </xf>
    <xf numFmtId="0" fontId="1" fillId="0" borderId="0" xfId="1" applyFont="1" applyBorder="1" applyAlignment="1" applyProtection="1">
      <alignment vertical="center"/>
      <protection hidden="1"/>
    </xf>
    <xf numFmtId="0" fontId="16" fillId="0" borderId="0" xfId="1" applyFont="1" applyBorder="1" applyAlignment="1" applyProtection="1">
      <alignment horizontal="center" vertical="center"/>
      <protection hidden="1"/>
    </xf>
    <xf numFmtId="164" fontId="8" fillId="0" borderId="0" xfId="1" applyNumberFormat="1" applyFont="1" applyFill="1" applyBorder="1" applyAlignment="1" applyProtection="1">
      <alignment vertical="center"/>
      <protection hidden="1"/>
    </xf>
    <xf numFmtId="0" fontId="9" fillId="0" borderId="0" xfId="1" applyFont="1" applyBorder="1" applyAlignment="1" applyProtection="1">
      <alignment horizontal="right" vertical="center"/>
      <protection hidden="1"/>
    </xf>
    <xf numFmtId="0" fontId="5" fillId="0" borderId="0" xfId="1" applyProtection="1">
      <protection hidden="1"/>
    </xf>
    <xf numFmtId="0" fontId="1" fillId="0" borderId="0" xfId="1" applyFont="1" applyProtection="1">
      <protection hidden="1"/>
    </xf>
    <xf numFmtId="0" fontId="1" fillId="0" borderId="0" xfId="1" applyFont="1" applyBorder="1" applyAlignment="1" applyProtection="1">
      <alignment horizontal="left" vertical="center"/>
      <protection hidden="1"/>
    </xf>
    <xf numFmtId="165" fontId="16" fillId="0" borderId="0" xfId="1" applyNumberFormat="1" applyFont="1" applyBorder="1" applyAlignment="1" applyProtection="1">
      <alignment horizontal="right" vertical="center"/>
      <protection hidden="1"/>
    </xf>
    <xf numFmtId="0" fontId="7" fillId="0" borderId="0" xfId="1" applyFont="1" applyBorder="1" applyAlignment="1" applyProtection="1">
      <protection hidden="1"/>
    </xf>
    <xf numFmtId="0" fontId="10" fillId="0" borderId="0" xfId="0" applyFont="1" applyProtection="1">
      <protection hidden="1"/>
    </xf>
    <xf numFmtId="0" fontId="0" fillId="0" borderId="14" xfId="0" applyBorder="1" applyProtection="1">
      <protection hidden="1"/>
    </xf>
    <xf numFmtId="165" fontId="1" fillId="0" borderId="0" xfId="1" applyNumberFormat="1" applyFont="1" applyAlignment="1" applyProtection="1">
      <alignment horizontal="right" vertical="center"/>
      <protection hidden="1"/>
    </xf>
    <xf numFmtId="0" fontId="10" fillId="0" borderId="0" xfId="0" applyFont="1" applyBorder="1" applyAlignment="1" applyProtection="1">
      <protection hidden="1"/>
    </xf>
    <xf numFmtId="0" fontId="4" fillId="0" borderId="28" xfId="0" applyFont="1" applyBorder="1" applyAlignment="1" applyProtection="1">
      <alignment vertical="center" wrapText="1"/>
      <protection hidden="1"/>
    </xf>
    <xf numFmtId="0" fontId="12" fillId="0" borderId="28" xfId="0" applyFont="1" applyBorder="1" applyAlignment="1" applyProtection="1">
      <alignment wrapText="1"/>
      <protection hidden="1"/>
    </xf>
    <xf numFmtId="0" fontId="0" fillId="2" borderId="0" xfId="0" applyFill="1" applyAlignment="1" applyProtection="1">
      <alignment vertical="top" readingOrder="2"/>
      <protection hidden="1"/>
    </xf>
    <xf numFmtId="0" fontId="14" fillId="0" borderId="2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right" readingOrder="2"/>
      <protection locked="0" hidden="1"/>
    </xf>
    <xf numFmtId="0" fontId="24" fillId="0" borderId="1" xfId="0" applyFont="1" applyBorder="1" applyAlignment="1" applyProtection="1">
      <alignment horizontal="right" readingOrder="2"/>
      <protection locked="0" hidden="1"/>
    </xf>
    <xf numFmtId="0" fontId="77" fillId="0" borderId="3" xfId="0" applyFont="1" applyBorder="1" applyAlignment="1" applyProtection="1"/>
    <xf numFmtId="0" fontId="4" fillId="0" borderId="3" xfId="0" applyFont="1" applyBorder="1" applyAlignment="1" applyProtection="1">
      <alignment horizontal="right"/>
    </xf>
    <xf numFmtId="0" fontId="24" fillId="0" borderId="0" xfId="0" applyFont="1" applyBorder="1" applyAlignment="1" applyProtection="1">
      <alignment horizontal="right"/>
    </xf>
    <xf numFmtId="0" fontId="14" fillId="0" borderId="0" xfId="0" applyFont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left" vertical="center"/>
    </xf>
    <xf numFmtId="0" fontId="11" fillId="0" borderId="3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center"/>
      <protection hidden="1"/>
    </xf>
    <xf numFmtId="0" fontId="1" fillId="0" borderId="0" xfId="1" applyFont="1" applyBorder="1" applyAlignment="1" applyProtection="1">
      <alignment horizontal="center" vertical="center"/>
      <protection hidden="1"/>
    </xf>
    <xf numFmtId="0" fontId="1" fillId="0" borderId="0" xfId="1" applyFont="1" applyBorder="1" applyAlignment="1" applyProtection="1">
      <alignment horizontal="right" vertical="center"/>
      <protection hidden="1"/>
    </xf>
    <xf numFmtId="0" fontId="8" fillId="0" borderId="0" xfId="1" applyFon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14" fontId="0" fillId="0" borderId="0" xfId="0" applyNumberFormat="1" applyProtection="1">
      <protection hidden="1"/>
    </xf>
    <xf numFmtId="0" fontId="0" fillId="0" borderId="3" xfId="0" applyBorder="1" applyAlignment="1" applyProtection="1">
      <protection hidden="1"/>
    </xf>
    <xf numFmtId="0" fontId="89" fillId="0" borderId="3" xfId="0" applyFont="1" applyBorder="1" applyAlignment="1" applyProtection="1">
      <protection hidden="1"/>
    </xf>
    <xf numFmtId="0" fontId="104" fillId="0" borderId="3" xfId="0" applyFont="1" applyBorder="1" applyAlignment="1" applyProtection="1">
      <protection hidden="1"/>
    </xf>
    <xf numFmtId="0" fontId="89" fillId="0" borderId="3" xfId="0" applyFont="1" applyBorder="1" applyAlignment="1" applyProtection="1">
      <alignment horizontal="center"/>
      <protection hidden="1"/>
    </xf>
    <xf numFmtId="0" fontId="98" fillId="0" borderId="1" xfId="3" applyFont="1" applyBorder="1" applyAlignment="1" applyProtection="1">
      <alignment horizontal="center" vertical="center" wrapText="1" readingOrder="2"/>
      <protection hidden="1"/>
    </xf>
    <xf numFmtId="0" fontId="98" fillId="5" borderId="1" xfId="3" applyFont="1" applyFill="1" applyBorder="1" applyAlignment="1" applyProtection="1">
      <alignment horizontal="center" vertical="center" wrapText="1" readingOrder="2"/>
      <protection hidden="1"/>
    </xf>
    <xf numFmtId="0" fontId="96" fillId="0" borderId="1" xfId="3" applyFont="1" applyBorder="1" applyAlignment="1" applyProtection="1">
      <alignment horizontal="center" vertical="center" wrapText="1" readingOrder="2"/>
      <protection hidden="1"/>
    </xf>
    <xf numFmtId="0" fontId="94" fillId="8" borderId="5" xfId="0" applyFont="1" applyFill="1" applyBorder="1" applyAlignment="1" applyProtection="1">
      <alignment horizontal="right" vertical="center" wrapText="1" readingOrder="2"/>
      <protection hidden="1"/>
    </xf>
    <xf numFmtId="0" fontId="94" fillId="8" borderId="1" xfId="0" applyFont="1" applyFill="1" applyBorder="1" applyAlignment="1" applyProtection="1">
      <alignment horizontal="center" vertical="center" wrapText="1" readingOrder="2"/>
      <protection hidden="1"/>
    </xf>
    <xf numFmtId="2" fontId="99" fillId="8" borderId="1" xfId="0" applyNumberFormat="1" applyFont="1" applyFill="1" applyBorder="1" applyAlignment="1" applyProtection="1">
      <alignment horizontal="center" vertical="center" wrapText="1" readingOrder="2"/>
      <protection hidden="1"/>
    </xf>
    <xf numFmtId="2" fontId="100" fillId="8" borderId="1" xfId="0" applyNumberFormat="1" applyFont="1" applyFill="1" applyBorder="1" applyAlignment="1" applyProtection="1">
      <alignment horizontal="center" vertical="center" wrapText="1" readingOrder="2"/>
      <protection hidden="1"/>
    </xf>
    <xf numFmtId="0" fontId="95" fillId="0" borderId="1" xfId="3" applyFont="1" applyBorder="1" applyAlignment="1" applyProtection="1">
      <alignment horizontal="center" vertical="center" wrapText="1" readingOrder="2"/>
      <protection hidden="1"/>
    </xf>
    <xf numFmtId="0" fontId="101" fillId="0" borderId="1" xfId="3" applyFont="1" applyBorder="1" applyAlignment="1" applyProtection="1">
      <alignment horizontal="center" vertical="center"/>
      <protection hidden="1"/>
    </xf>
    <xf numFmtId="0" fontId="105" fillId="0" borderId="5" xfId="3" applyFont="1" applyBorder="1" applyAlignment="1" applyProtection="1">
      <alignment horizontal="center" vertical="center" wrapText="1" readingOrder="2"/>
      <protection hidden="1"/>
    </xf>
    <xf numFmtId="0" fontId="97" fillId="8" borderId="1" xfId="0" applyNumberFormat="1" applyFont="1" applyFill="1" applyBorder="1" applyAlignment="1" applyProtection="1">
      <alignment horizontal="center" vertical="center" wrapText="1" readingOrder="2"/>
      <protection hidden="1"/>
    </xf>
    <xf numFmtId="166" fontId="68" fillId="5" borderId="22" xfId="5" applyNumberFormat="1" applyFont="1" applyFill="1" applyBorder="1" applyAlignment="1" applyProtection="1">
      <alignment horizontal="center" vertical="center"/>
      <protection hidden="1"/>
    </xf>
    <xf numFmtId="2" fontId="106" fillId="0" borderId="1" xfId="3" applyNumberFormat="1" applyFont="1" applyBorder="1" applyAlignment="1" applyProtection="1">
      <alignment horizontal="center" vertical="center"/>
      <protection hidden="1"/>
    </xf>
    <xf numFmtId="0" fontId="106" fillId="0" borderId="1" xfId="3" applyNumberFormat="1" applyFont="1" applyBorder="1" applyAlignment="1" applyProtection="1">
      <alignment horizontal="center" vertical="center"/>
      <protection hidden="1"/>
    </xf>
    <xf numFmtId="2" fontId="107" fillId="0" borderId="1" xfId="3" applyNumberFormat="1" applyFont="1" applyBorder="1" applyAlignment="1" applyProtection="1">
      <alignment horizontal="center" vertical="center"/>
      <protection hidden="1"/>
    </xf>
    <xf numFmtId="2" fontId="108" fillId="18" borderId="1" xfId="3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26" fillId="0" borderId="0" xfId="0" applyFont="1" applyBorder="1" applyAlignment="1" applyProtection="1">
      <alignment vertical="center"/>
      <protection hidden="1"/>
    </xf>
    <xf numFmtId="0" fontId="41" fillId="0" borderId="1" xfId="0" applyFont="1" applyBorder="1" applyAlignment="1" applyProtection="1">
      <alignment horizontal="center" vertical="center"/>
      <protection hidden="1"/>
    </xf>
    <xf numFmtId="0" fontId="41" fillId="9" borderId="1" xfId="0" applyFont="1" applyFill="1" applyBorder="1" applyAlignment="1" applyProtection="1">
      <alignment horizontal="center" vertical="center"/>
      <protection hidden="1"/>
    </xf>
    <xf numFmtId="1" fontId="12" fillId="0" borderId="1" xfId="0" applyNumberFormat="1" applyFont="1" applyBorder="1" applyAlignment="1" applyProtection="1">
      <alignment horizontal="center" vertical="center"/>
      <protection hidden="1"/>
    </xf>
    <xf numFmtId="1" fontId="12" fillId="9" borderId="1" xfId="0" applyNumberFormat="1" applyFont="1" applyFill="1" applyBorder="1" applyAlignment="1" applyProtection="1">
      <alignment horizontal="center" vertical="center"/>
      <protection hidden="1"/>
    </xf>
    <xf numFmtId="2" fontId="12" fillId="0" borderId="1" xfId="0" applyNumberFormat="1" applyFont="1" applyBorder="1" applyAlignment="1" applyProtection="1">
      <alignment horizontal="center" vertical="center"/>
      <protection hidden="1"/>
    </xf>
    <xf numFmtId="0" fontId="112" fillId="0" borderId="0" xfId="0" applyFont="1" applyProtection="1">
      <protection hidden="1"/>
    </xf>
    <xf numFmtId="0" fontId="7" fillId="0" borderId="5" xfId="0" applyNumberFormat="1" applyFont="1" applyBorder="1" applyAlignment="1" applyProtection="1">
      <alignment horizontal="right" vertical="center" readingOrder="2"/>
      <protection locked="0" hidden="1"/>
    </xf>
    <xf numFmtId="0" fontId="7" fillId="0" borderId="4" xfId="0" applyNumberFormat="1" applyFont="1" applyBorder="1" applyAlignment="1" applyProtection="1">
      <alignment horizontal="right" vertical="center" readingOrder="2"/>
      <protection locked="0" hidden="1"/>
    </xf>
    <xf numFmtId="0" fontId="7" fillId="8" borderId="5" xfId="0" applyFont="1" applyFill="1" applyBorder="1" applyAlignment="1" applyProtection="1">
      <alignment horizontal="right" vertical="center" wrapText="1" readingOrder="2"/>
      <protection locked="0" hidden="1"/>
    </xf>
    <xf numFmtId="0" fontId="7" fillId="8" borderId="4" xfId="0" applyFont="1" applyFill="1" applyBorder="1" applyAlignment="1" applyProtection="1">
      <alignment horizontal="right" vertical="center" wrapText="1" readingOrder="2"/>
      <protection locked="0" hidden="1"/>
    </xf>
    <xf numFmtId="0" fontId="7" fillId="0" borderId="5" xfId="0" applyFont="1" applyBorder="1" applyAlignment="1" applyProtection="1">
      <alignment horizontal="right" vertical="center" wrapText="1"/>
      <protection locked="0" hidden="1"/>
    </xf>
    <xf numFmtId="0" fontId="0" fillId="19" borderId="0" xfId="0" applyFill="1" applyAlignment="1" applyProtection="1">
      <alignment vertical="top"/>
      <protection hidden="1"/>
    </xf>
    <xf numFmtId="0" fontId="23" fillId="19" borderId="0" xfId="0" applyFont="1" applyFill="1" applyAlignment="1" applyProtection="1">
      <alignment vertical="top"/>
      <protection hidden="1"/>
    </xf>
    <xf numFmtId="0" fontId="0" fillId="0" borderId="1" xfId="0" applyFill="1" applyBorder="1" applyAlignment="1" applyProtection="1">
      <alignment vertical="top"/>
      <protection hidden="1"/>
    </xf>
    <xf numFmtId="0" fontId="83" fillId="0" borderId="1" xfId="0" applyNumberFormat="1" applyFont="1" applyBorder="1" applyAlignment="1" applyProtection="1">
      <alignment horizontal="center" vertical="center"/>
      <protection locked="0" hidden="1"/>
    </xf>
    <xf numFmtId="0" fontId="84" fillId="0" borderId="1" xfId="0" applyNumberFormat="1" applyFont="1" applyBorder="1" applyAlignment="1" applyProtection="1">
      <alignment horizontal="center" vertical="center"/>
      <protection locked="0" hidden="1"/>
    </xf>
    <xf numFmtId="0" fontId="85" fillId="0" borderId="1" xfId="0" applyNumberFormat="1" applyFont="1" applyBorder="1" applyAlignment="1" applyProtection="1">
      <alignment horizontal="center" vertical="center"/>
      <protection locked="0" hidden="1"/>
    </xf>
    <xf numFmtId="2" fontId="18" fillId="0" borderId="1" xfId="0" applyNumberFormat="1" applyFont="1" applyBorder="1" applyAlignment="1" applyProtection="1">
      <alignment horizontal="center" vertical="center"/>
      <protection hidden="1"/>
    </xf>
    <xf numFmtId="2" fontId="27" fillId="0" borderId="1" xfId="0" applyNumberFormat="1" applyFont="1" applyBorder="1" applyAlignment="1" applyProtection="1">
      <alignment horizontal="center" vertical="center"/>
      <protection hidden="1"/>
    </xf>
    <xf numFmtId="0" fontId="4" fillId="0" borderId="1" xfId="0" applyNumberFormat="1" applyFont="1" applyBorder="1" applyAlignment="1" applyProtection="1">
      <alignment horizontal="center" vertical="center"/>
      <protection locked="0" hidden="1"/>
    </xf>
    <xf numFmtId="2" fontId="35" fillId="0" borderId="1" xfId="0" applyNumberFormat="1" applyFont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locked="0" hidden="1"/>
    </xf>
    <xf numFmtId="0" fontId="80" fillId="0" borderId="18" xfId="3" applyNumberFormat="1" applyFont="1" applyBorder="1" applyAlignment="1" applyProtection="1">
      <alignment horizontal="center" vertical="center" wrapText="1" readingOrder="2"/>
      <protection hidden="1"/>
    </xf>
    <xf numFmtId="2" fontId="78" fillId="0" borderId="18" xfId="3" applyNumberFormat="1" applyFont="1" applyBorder="1" applyAlignment="1" applyProtection="1">
      <alignment horizontal="center" vertical="center" wrapText="1" readingOrder="2"/>
      <protection hidden="1"/>
    </xf>
    <xf numFmtId="2" fontId="37" fillId="0" borderId="1" xfId="0" applyNumberFormat="1" applyFont="1" applyBorder="1" applyAlignment="1" applyProtection="1">
      <alignment horizontal="center" vertical="center"/>
      <protection locked="0" hidden="1"/>
    </xf>
    <xf numFmtId="2" fontId="38" fillId="0" borderId="1" xfId="0" applyNumberFormat="1" applyFont="1" applyBorder="1" applyAlignment="1" applyProtection="1">
      <alignment horizontal="center" vertical="center"/>
      <protection locked="0" hidden="1"/>
    </xf>
    <xf numFmtId="2" fontId="39" fillId="0" borderId="1" xfId="0" applyNumberFormat="1" applyFont="1" applyBorder="1" applyAlignment="1" applyProtection="1">
      <alignment horizontal="center" vertical="center"/>
      <protection locked="0" hidden="1"/>
    </xf>
    <xf numFmtId="2" fontId="40" fillId="0" borderId="1" xfId="0" applyNumberFormat="1" applyFont="1" applyBorder="1" applyAlignment="1" applyProtection="1">
      <alignment horizontal="center" vertical="center"/>
      <protection hidden="1"/>
    </xf>
    <xf numFmtId="2" fontId="41" fillId="0" borderId="1" xfId="0" applyNumberFormat="1" applyFont="1" applyBorder="1" applyAlignment="1" applyProtection="1">
      <alignment horizontal="center" vertical="center"/>
      <protection hidden="1"/>
    </xf>
    <xf numFmtId="2" fontId="29" fillId="0" borderId="1" xfId="0" applyNumberFormat="1" applyFont="1" applyBorder="1" applyAlignment="1" applyProtection="1">
      <alignment horizontal="center" vertical="center"/>
      <protection locked="0" hidden="1"/>
    </xf>
    <xf numFmtId="0" fontId="11" fillId="0" borderId="1" xfId="0" quotePrefix="1" applyFont="1" applyBorder="1" applyAlignment="1" applyProtection="1">
      <alignment horizontal="center" vertical="center"/>
      <protection locked="0" hidden="1"/>
    </xf>
    <xf numFmtId="165" fontId="23" fillId="0" borderId="1" xfId="0" applyNumberFormat="1" applyFont="1" applyBorder="1" applyAlignment="1" applyProtection="1">
      <alignment horizontal="right" vertical="center" readingOrder="2"/>
      <protection locked="0" hidden="1"/>
    </xf>
    <xf numFmtId="0" fontId="7" fillId="0" borderId="4" xfId="0" applyFont="1" applyBorder="1" applyAlignment="1" applyProtection="1">
      <alignment horizontal="right" vertical="center" wrapText="1"/>
      <protection locked="0" hidden="1"/>
    </xf>
    <xf numFmtId="0" fontId="11" fillId="13" borderId="0" xfId="0" applyFont="1" applyFill="1" applyAlignment="1" applyProtection="1">
      <alignment horizontal="right" vertical="top" wrapText="1" readingOrder="2"/>
      <protection hidden="1"/>
    </xf>
    <xf numFmtId="0" fontId="13" fillId="17" borderId="0" xfId="2" applyFill="1" applyAlignment="1" applyProtection="1">
      <alignment horizontal="left" vertical="top"/>
      <protection hidden="1"/>
    </xf>
    <xf numFmtId="0" fontId="0" fillId="4" borderId="0" xfId="0" applyFill="1" applyAlignment="1" applyProtection="1">
      <alignment horizontal="center" vertical="top"/>
      <protection hidden="1"/>
    </xf>
    <xf numFmtId="0" fontId="23" fillId="19" borderId="0" xfId="0" applyFont="1" applyFill="1" applyAlignment="1" applyProtection="1">
      <alignment horizontal="center" vertical="top"/>
      <protection hidden="1"/>
    </xf>
    <xf numFmtId="0" fontId="0" fillId="19" borderId="0" xfId="0" applyFill="1" applyAlignment="1" applyProtection="1">
      <alignment horizontal="center" vertical="top"/>
      <protection hidden="1"/>
    </xf>
    <xf numFmtId="0" fontId="3" fillId="19" borderId="0" xfId="0" applyFont="1" applyFill="1" applyAlignment="1" applyProtection="1">
      <alignment vertical="top"/>
      <protection hidden="1"/>
    </xf>
    <xf numFmtId="0" fontId="14" fillId="19" borderId="0" xfId="0" applyFont="1" applyFill="1" applyAlignment="1" applyProtection="1">
      <alignment vertical="top"/>
      <protection hidden="1"/>
    </xf>
    <xf numFmtId="0" fontId="14" fillId="19" borderId="0" xfId="0" applyFont="1" applyFill="1" applyAlignment="1" applyProtection="1">
      <alignment horizontal="right" vertical="top" wrapText="1"/>
      <protection hidden="1"/>
    </xf>
    <xf numFmtId="0" fontId="14" fillId="19" borderId="0" xfId="0" applyFont="1" applyFill="1" applyAlignment="1" applyProtection="1">
      <alignment horizontal="right" vertical="center" wrapText="1" readingOrder="2"/>
      <protection hidden="1"/>
    </xf>
    <xf numFmtId="0" fontId="14" fillId="0" borderId="1" xfId="0" applyFont="1" applyFill="1" applyBorder="1" applyAlignment="1" applyProtection="1">
      <alignment vertical="center"/>
      <protection locked="0" hidden="1"/>
    </xf>
    <xf numFmtId="0" fontId="3" fillId="0" borderId="1" xfId="0" applyFont="1" applyFill="1" applyBorder="1" applyAlignment="1" applyProtection="1">
      <alignment vertical="center"/>
      <protection locked="0" hidden="1"/>
    </xf>
    <xf numFmtId="0" fontId="11" fillId="19" borderId="0" xfId="0" applyFont="1" applyFill="1" applyAlignment="1" applyProtection="1">
      <alignment horizontal="right" vertical="top"/>
      <protection hidden="1"/>
    </xf>
    <xf numFmtId="0" fontId="75" fillId="14" borderId="0" xfId="0" applyFont="1" applyFill="1" applyAlignment="1" applyProtection="1">
      <alignment horizontal="center" vertical="top" wrapText="1"/>
      <protection hidden="1"/>
    </xf>
    <xf numFmtId="0" fontId="11" fillId="0" borderId="1" xfId="0" applyFont="1" applyFill="1" applyBorder="1" applyAlignment="1" applyProtection="1">
      <alignment horizontal="right" vertical="top"/>
      <protection locked="0" hidden="1"/>
    </xf>
    <xf numFmtId="0" fontId="24" fillId="19" borderId="0" xfId="0" applyFont="1" applyFill="1" applyAlignment="1" applyProtection="1">
      <alignment horizontal="center" vertical="top"/>
      <protection hidden="1"/>
    </xf>
    <xf numFmtId="0" fontId="116" fillId="19" borderId="0" xfId="0" applyFont="1" applyFill="1" applyAlignment="1" applyProtection="1">
      <alignment horizontal="center" vertical="top"/>
      <protection hidden="1"/>
    </xf>
    <xf numFmtId="0" fontId="14" fillId="0" borderId="1" xfId="0" applyFont="1" applyFill="1" applyBorder="1" applyAlignment="1" applyProtection="1">
      <alignment horizontal="right" vertical="center" readingOrder="2"/>
      <protection locked="0" hidden="1"/>
    </xf>
    <xf numFmtId="0" fontId="11" fillId="12" borderId="0" xfId="0" applyFont="1" applyFill="1" applyAlignment="1" applyProtection="1">
      <alignment horizontal="right" vertical="top" wrapText="1" readingOrder="2"/>
      <protection hidden="1"/>
    </xf>
    <xf numFmtId="0" fontId="14" fillId="0" borderId="1" xfId="0" applyNumberFormat="1" applyFont="1" applyFill="1" applyBorder="1" applyAlignment="1" applyProtection="1">
      <alignment horizontal="right" vertical="top" readingOrder="1"/>
      <protection locked="0" hidden="1"/>
    </xf>
    <xf numFmtId="0" fontId="11" fillId="16" borderId="0" xfId="0" applyFont="1" applyFill="1" applyAlignment="1" applyProtection="1">
      <alignment horizontal="right" vertical="top" wrapText="1" readingOrder="2"/>
      <protection hidden="1"/>
    </xf>
    <xf numFmtId="0" fontId="88" fillId="15" borderId="0" xfId="0" applyFont="1" applyFill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left" vertical="center"/>
    </xf>
    <xf numFmtId="0" fontId="25" fillId="0" borderId="0" xfId="0" applyFont="1" applyAlignment="1" applyProtection="1">
      <alignment horizontal="center"/>
    </xf>
    <xf numFmtId="0" fontId="22" fillId="0" borderId="3" xfId="0" applyFont="1" applyBorder="1" applyAlignment="1" applyProtection="1">
      <alignment horizontal="right"/>
    </xf>
    <xf numFmtId="0" fontId="4" fillId="0" borderId="0" xfId="0" applyFont="1" applyAlignment="1" applyProtection="1">
      <alignment horizontal="right"/>
      <protection hidden="1"/>
    </xf>
    <xf numFmtId="0" fontId="19" fillId="0" borderId="5" xfId="0" applyFont="1" applyBorder="1" applyAlignment="1" applyProtection="1">
      <alignment horizontal="center"/>
      <protection hidden="1"/>
    </xf>
    <xf numFmtId="0" fontId="19" fillId="0" borderId="6" xfId="0" applyFont="1" applyBorder="1" applyAlignment="1" applyProtection="1">
      <alignment horizontal="center"/>
      <protection hidden="1"/>
    </xf>
    <xf numFmtId="0" fontId="19" fillId="0" borderId="4" xfId="0" applyFont="1" applyBorder="1" applyAlignment="1" applyProtection="1">
      <alignment horizont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29" fillId="0" borderId="0" xfId="0" applyFont="1" applyAlignment="1" applyProtection="1">
      <alignment horizontal="right"/>
      <protection hidden="1"/>
    </xf>
    <xf numFmtId="0" fontId="11" fillId="0" borderId="0" xfId="0" applyFont="1" applyAlignment="1" applyProtection="1">
      <alignment horizontal="left"/>
      <protection hidden="1"/>
    </xf>
    <xf numFmtId="0" fontId="12" fillId="0" borderId="0" xfId="0" applyFont="1" applyAlignment="1" applyProtection="1">
      <alignment horizontal="left"/>
      <protection hidden="1"/>
    </xf>
    <xf numFmtId="0" fontId="12" fillId="0" borderId="3" xfId="0" applyFont="1" applyBorder="1" applyAlignment="1" applyProtection="1">
      <alignment horizontal="left"/>
      <protection hidden="1"/>
    </xf>
    <xf numFmtId="0" fontId="4" fillId="0" borderId="3" xfId="0" applyFont="1" applyBorder="1" applyAlignment="1" applyProtection="1">
      <alignment horizontal="right"/>
      <protection hidden="1"/>
    </xf>
    <xf numFmtId="0" fontId="18" fillId="0" borderId="3" xfId="0" applyFont="1" applyBorder="1" applyAlignment="1" applyProtection="1">
      <alignment horizontal="left" vertical="center"/>
      <protection hidden="1"/>
    </xf>
    <xf numFmtId="0" fontId="18" fillId="0" borderId="3" xfId="0" applyFont="1" applyBorder="1" applyAlignment="1" applyProtection="1">
      <alignment horizontal="right" vertical="center"/>
      <protection hidden="1"/>
    </xf>
    <xf numFmtId="0" fontId="18" fillId="0" borderId="3" xfId="0" applyFont="1" applyBorder="1" applyAlignment="1" applyProtection="1">
      <alignment horizontal="center"/>
      <protection hidden="1"/>
    </xf>
    <xf numFmtId="0" fontId="19" fillId="0" borderId="5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3" fillId="0" borderId="5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right"/>
      <protection hidden="1"/>
    </xf>
    <xf numFmtId="0" fontId="17" fillId="0" borderId="3" xfId="0" applyFont="1" applyBorder="1" applyAlignment="1" applyProtection="1">
      <alignment horizontal="left"/>
      <protection hidden="1"/>
    </xf>
    <xf numFmtId="0" fontId="19" fillId="0" borderId="5" xfId="0" applyFont="1" applyBorder="1" applyAlignment="1" applyProtection="1">
      <alignment horizontal="center"/>
    </xf>
    <xf numFmtId="0" fontId="19" fillId="0" borderId="6" xfId="0" applyFont="1" applyBorder="1" applyAlignment="1" applyProtection="1">
      <alignment horizontal="center"/>
    </xf>
    <xf numFmtId="0" fontId="19" fillId="0" borderId="4" xfId="0" applyFont="1" applyBorder="1" applyAlignment="1" applyProtection="1">
      <alignment horizontal="center"/>
    </xf>
    <xf numFmtId="0" fontId="14" fillId="0" borderId="0" xfId="0" applyFont="1" applyBorder="1" applyAlignment="1" applyProtection="1">
      <alignment horizontal="left" vertical="center"/>
      <protection hidden="1"/>
    </xf>
    <xf numFmtId="0" fontId="21" fillId="2" borderId="0" xfId="0" applyFont="1" applyFill="1" applyAlignment="1" applyProtection="1">
      <alignment horizontal="center" vertical="center"/>
      <protection locked="0" hidden="1"/>
    </xf>
    <xf numFmtId="0" fontId="35" fillId="0" borderId="28" xfId="0" applyFont="1" applyBorder="1" applyAlignment="1" applyProtection="1">
      <alignment horizontal="left" vertical="center"/>
      <protection hidden="1"/>
    </xf>
    <xf numFmtId="0" fontId="4" fillId="0" borderId="28" xfId="0" applyFont="1" applyBorder="1" applyAlignment="1" applyProtection="1">
      <alignment vertical="center" wrapText="1"/>
      <protection hidden="1"/>
    </xf>
    <xf numFmtId="0" fontId="24" fillId="0" borderId="0" xfId="0" applyFont="1" applyBorder="1" applyAlignment="1" applyProtection="1">
      <alignment horizontal="right" vertical="center"/>
      <protection hidden="1"/>
    </xf>
    <xf numFmtId="0" fontId="26" fillId="0" borderId="0" xfId="0" applyFont="1" applyBorder="1" applyAlignment="1" applyProtection="1">
      <alignment horizontal="right" vertical="center"/>
      <protection hidden="1"/>
    </xf>
    <xf numFmtId="0" fontId="33" fillId="0" borderId="16" xfId="3" applyFont="1" applyBorder="1" applyAlignment="1" applyProtection="1">
      <alignment horizontal="center" vertical="center" wrapText="1" readingOrder="2"/>
      <protection hidden="1"/>
    </xf>
    <xf numFmtId="0" fontId="33" fillId="0" borderId="17" xfId="3" applyFont="1" applyBorder="1" applyAlignment="1" applyProtection="1">
      <alignment horizontal="center" vertical="center" wrapText="1" readingOrder="2"/>
      <protection hidden="1"/>
    </xf>
    <xf numFmtId="0" fontId="70" fillId="0" borderId="22" xfId="3" applyFont="1" applyBorder="1" applyAlignment="1" applyProtection="1">
      <alignment horizontal="center"/>
      <protection hidden="1"/>
    </xf>
    <xf numFmtId="0" fontId="34" fillId="0" borderId="0" xfId="0" applyFont="1" applyAlignment="1" applyProtection="1">
      <alignment horizontal="center"/>
      <protection hidden="1"/>
    </xf>
    <xf numFmtId="0" fontId="31" fillId="0" borderId="16" xfId="3" applyFont="1" applyBorder="1" applyAlignment="1" applyProtection="1">
      <alignment horizontal="center" vertical="center" wrapText="1" readingOrder="2"/>
      <protection hidden="1"/>
    </xf>
    <xf numFmtId="0" fontId="31" fillId="0" borderId="17" xfId="3" applyFont="1" applyBorder="1" applyAlignment="1" applyProtection="1">
      <alignment horizontal="center" vertical="center" wrapText="1" readingOrder="2"/>
      <protection hidden="1"/>
    </xf>
    <xf numFmtId="0" fontId="53" fillId="0" borderId="0" xfId="0" applyFont="1" applyAlignment="1" applyProtection="1">
      <alignment horizontal="center" vertical="center"/>
    </xf>
    <xf numFmtId="0" fontId="30" fillId="0" borderId="3" xfId="0" applyFont="1" applyBorder="1" applyAlignment="1" applyProtection="1">
      <alignment horizontal="center"/>
      <protection hidden="1"/>
    </xf>
    <xf numFmtId="0" fontId="14" fillId="0" borderId="0" xfId="0" applyFont="1" applyAlignment="1" applyProtection="1">
      <alignment horizontal="left" vertical="center"/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11" fillId="0" borderId="0" xfId="0" applyFont="1" applyAlignment="1" applyProtection="1">
      <alignment horizontal="left" vertical="center"/>
      <protection hidden="1"/>
    </xf>
    <xf numFmtId="0" fontId="35" fillId="0" borderId="5" xfId="0" applyFont="1" applyBorder="1" applyAlignment="1" applyProtection="1">
      <alignment horizontal="center"/>
      <protection hidden="1"/>
    </xf>
    <xf numFmtId="0" fontId="35" fillId="0" borderId="6" xfId="0" applyFont="1" applyBorder="1" applyAlignment="1" applyProtection="1">
      <alignment horizontal="center"/>
      <protection hidden="1"/>
    </xf>
    <xf numFmtId="0" fontId="35" fillId="0" borderId="4" xfId="0" applyFont="1" applyBorder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/>
      <protection hidden="1"/>
    </xf>
    <xf numFmtId="0" fontId="14" fillId="0" borderId="3" xfId="0" applyFont="1" applyBorder="1" applyAlignment="1" applyProtection="1">
      <alignment horizontal="center"/>
      <protection hidden="1"/>
    </xf>
    <xf numFmtId="0" fontId="11" fillId="0" borderId="3" xfId="0" applyFont="1" applyBorder="1" applyAlignment="1" applyProtection="1">
      <alignment horizontal="center"/>
      <protection hidden="1"/>
    </xf>
    <xf numFmtId="0" fontId="26" fillId="0" borderId="5" xfId="0" applyFont="1" applyBorder="1" applyAlignment="1" applyProtection="1">
      <alignment horizontal="center"/>
      <protection hidden="1"/>
    </xf>
    <xf numFmtId="0" fontId="26" fillId="0" borderId="6" xfId="0" applyFont="1" applyBorder="1" applyAlignment="1" applyProtection="1">
      <alignment horizontal="center"/>
      <protection hidden="1"/>
    </xf>
    <xf numFmtId="0" fontId="26" fillId="0" borderId="4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right"/>
      <protection hidden="1"/>
    </xf>
    <xf numFmtId="0" fontId="26" fillId="0" borderId="3" xfId="0" applyFont="1" applyBorder="1" applyAlignment="1" applyProtection="1">
      <alignment horizontal="center"/>
      <protection hidden="1"/>
    </xf>
    <xf numFmtId="0" fontId="76" fillId="4" borderId="5" xfId="0" applyFont="1" applyFill="1" applyBorder="1" applyAlignment="1" applyProtection="1">
      <alignment horizontal="center"/>
      <protection hidden="1"/>
    </xf>
    <xf numFmtId="0" fontId="76" fillId="4" borderId="4" xfId="0" applyFont="1" applyFill="1" applyBorder="1" applyAlignment="1" applyProtection="1">
      <alignment horizontal="center"/>
      <protection hidden="1"/>
    </xf>
    <xf numFmtId="0" fontId="11" fillId="0" borderId="0" xfId="0" applyFont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/>
      <protection hidden="1"/>
    </xf>
    <xf numFmtId="0" fontId="10" fillId="0" borderId="5" xfId="0" applyFont="1" applyBorder="1" applyAlignment="1" applyProtection="1">
      <alignment horizontal="center"/>
      <protection hidden="1"/>
    </xf>
    <xf numFmtId="0" fontId="10" fillId="0" borderId="4" xfId="0" applyFont="1" applyBorder="1" applyAlignment="1" applyProtection="1">
      <alignment horizontal="center"/>
      <protection hidden="1"/>
    </xf>
    <xf numFmtId="0" fontId="10" fillId="0" borderId="7" xfId="0" applyFont="1" applyBorder="1" applyAlignment="1" applyProtection="1">
      <alignment horizontal="center"/>
      <protection hidden="1"/>
    </xf>
    <xf numFmtId="0" fontId="10" fillId="0" borderId="9" xfId="0" applyFont="1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horizontal="center"/>
      <protection hidden="1"/>
    </xf>
    <xf numFmtId="0" fontId="87" fillId="2" borderId="0" xfId="0" applyFont="1" applyFill="1" applyAlignment="1" applyProtection="1">
      <alignment horizontal="center" vertical="center"/>
      <protection locked="0" hidden="1"/>
    </xf>
    <xf numFmtId="0" fontId="86" fillId="2" borderId="0" xfId="1" applyNumberFormat="1" applyFont="1" applyFill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10" fillId="0" borderId="9" xfId="0" applyFont="1" applyBorder="1" applyAlignment="1" applyProtection="1">
      <alignment horizontal="center" vertical="center"/>
      <protection hidden="1"/>
    </xf>
    <xf numFmtId="0" fontId="10" fillId="0" borderId="8" xfId="0" applyFont="1" applyBorder="1" applyAlignment="1" applyProtection="1">
      <alignment horizontal="center" vertical="center"/>
      <protection hidden="1"/>
    </xf>
    <xf numFmtId="0" fontId="10" fillId="0" borderId="12" xfId="0" applyFont="1" applyBorder="1" applyAlignment="1" applyProtection="1">
      <alignment horizontal="center" vertical="center"/>
      <protection hidden="1"/>
    </xf>
    <xf numFmtId="0" fontId="10" fillId="0" borderId="0" xfId="0" applyFont="1" applyBorder="1" applyAlignment="1" applyProtection="1">
      <alignment horizontal="center" vertical="center"/>
      <protection hidden="1"/>
    </xf>
    <xf numFmtId="0" fontId="10" fillId="0" borderId="13" xfId="0" applyFont="1" applyBorder="1" applyAlignment="1" applyProtection="1">
      <alignment horizontal="center" vertical="center"/>
      <protection hidden="1"/>
    </xf>
    <xf numFmtId="0" fontId="10" fillId="0" borderId="10" xfId="0" applyFont="1" applyBorder="1" applyAlignment="1" applyProtection="1">
      <alignment horizontal="center" vertical="center"/>
      <protection hidden="1"/>
    </xf>
    <xf numFmtId="0" fontId="10" fillId="0" borderId="3" xfId="0" applyFont="1" applyBorder="1" applyAlignment="1" applyProtection="1">
      <alignment horizontal="center" vertical="center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63" fillId="11" borderId="0" xfId="1" applyFont="1" applyFill="1" applyBorder="1" applyAlignment="1" applyProtection="1">
      <alignment horizontal="center" vertical="center" wrapText="1"/>
      <protection hidden="1"/>
    </xf>
    <xf numFmtId="0" fontId="10" fillId="0" borderId="6" xfId="0" applyFont="1" applyBorder="1" applyAlignment="1" applyProtection="1">
      <alignment horizontal="center"/>
      <protection hidden="1"/>
    </xf>
    <xf numFmtId="165" fontId="16" fillId="10" borderId="0" xfId="1" applyNumberFormat="1" applyFont="1" applyFill="1" applyAlignment="1" applyProtection="1">
      <alignment horizontal="center" vertical="center" readingOrder="2"/>
      <protection hidden="1"/>
    </xf>
    <xf numFmtId="49" fontId="8" fillId="5" borderId="0" xfId="1" applyNumberFormat="1" applyFont="1" applyFill="1" applyBorder="1" applyAlignment="1" applyProtection="1">
      <alignment horizontal="center" vertical="center" wrapText="1"/>
      <protection hidden="1"/>
    </xf>
    <xf numFmtId="0" fontId="10" fillId="0" borderId="8" xfId="0" applyFont="1" applyBorder="1" applyAlignment="1" applyProtection="1">
      <alignment horizontal="center"/>
      <protection hidden="1"/>
    </xf>
    <xf numFmtId="0" fontId="42" fillId="4" borderId="0" xfId="0" applyFont="1" applyFill="1" applyAlignment="1" applyProtection="1">
      <alignment horizontal="center"/>
      <protection hidden="1"/>
    </xf>
    <xf numFmtId="0" fontId="42" fillId="4" borderId="13" xfId="0" applyFont="1" applyFill="1" applyBorder="1" applyAlignment="1" applyProtection="1">
      <alignment horizontal="center"/>
      <protection hidden="1"/>
    </xf>
    <xf numFmtId="0" fontId="10" fillId="0" borderId="1" xfId="0" applyFont="1" applyBorder="1" applyAlignment="1" applyProtection="1">
      <alignment horizontal="center"/>
      <protection hidden="1"/>
    </xf>
    <xf numFmtId="0" fontId="6" fillId="0" borderId="0" xfId="1" applyFont="1" applyAlignment="1" applyProtection="1">
      <alignment horizontal="center" vertical="center"/>
      <protection hidden="1"/>
    </xf>
    <xf numFmtId="0" fontId="1" fillId="0" borderId="0" xfId="1" applyFont="1" applyBorder="1" applyAlignment="1" applyProtection="1">
      <alignment horizontal="right" vertical="center"/>
      <protection hidden="1"/>
    </xf>
    <xf numFmtId="0" fontId="8" fillId="0" borderId="0" xfId="1" applyFont="1" applyBorder="1" applyAlignment="1" applyProtection="1">
      <alignment horizontal="center" vertical="center"/>
      <protection hidden="1"/>
    </xf>
    <xf numFmtId="0" fontId="10" fillId="0" borderId="12" xfId="0" applyFont="1" applyBorder="1" applyAlignment="1" applyProtection="1">
      <alignment horizontal="center"/>
      <protection hidden="1"/>
    </xf>
    <xf numFmtId="0" fontId="81" fillId="3" borderId="5" xfId="0" applyFont="1" applyFill="1" applyBorder="1" applyAlignment="1" applyProtection="1">
      <alignment horizontal="center"/>
      <protection hidden="1"/>
    </xf>
    <xf numFmtId="0" fontId="81" fillId="3" borderId="4" xfId="0" applyFont="1" applyFill="1" applyBorder="1" applyAlignment="1" applyProtection="1">
      <alignment horizontal="center"/>
      <protection hidden="1"/>
    </xf>
    <xf numFmtId="0" fontId="10" fillId="0" borderId="10" xfId="0" applyFont="1" applyBorder="1" applyAlignment="1" applyProtection="1">
      <alignment horizontal="center"/>
      <protection hidden="1"/>
    </xf>
    <xf numFmtId="0" fontId="10" fillId="0" borderId="11" xfId="0" applyFont="1" applyBorder="1" applyAlignment="1" applyProtection="1">
      <alignment horizontal="center"/>
      <protection hidden="1"/>
    </xf>
    <xf numFmtId="0" fontId="10" fillId="0" borderId="13" xfId="0" applyFont="1" applyBorder="1" applyAlignment="1" applyProtection="1">
      <alignment horizontal="center"/>
      <protection hidden="1"/>
    </xf>
    <xf numFmtId="0" fontId="1" fillId="0" borderId="0" xfId="1" applyFont="1" applyBorder="1" applyAlignment="1" applyProtection="1">
      <alignment horizontal="center" vertical="center"/>
      <protection hidden="1"/>
    </xf>
    <xf numFmtId="0" fontId="6" fillId="0" borderId="0" xfId="1" applyFont="1" applyAlignment="1" applyProtection="1">
      <alignment horizontal="center"/>
      <protection hidden="1"/>
    </xf>
    <xf numFmtId="165" fontId="16" fillId="10" borderId="0" xfId="1" applyNumberFormat="1" applyFont="1" applyFill="1" applyBorder="1" applyAlignment="1" applyProtection="1">
      <alignment horizontal="center" vertical="center" readingOrder="2"/>
      <protection hidden="1"/>
    </xf>
    <xf numFmtId="0" fontId="59" fillId="0" borderId="0" xfId="1" applyFont="1" applyFill="1" applyBorder="1" applyAlignment="1" applyProtection="1">
      <alignment horizontal="right"/>
      <protection hidden="1"/>
    </xf>
    <xf numFmtId="0" fontId="60" fillId="0" borderId="0" xfId="1" applyFont="1" applyFill="1" applyBorder="1" applyAlignment="1" applyProtection="1">
      <alignment horizontal="left" vertical="center"/>
      <protection hidden="1"/>
    </xf>
    <xf numFmtId="0" fontId="61" fillId="0" borderId="0" xfId="0" applyFont="1" applyAlignment="1" applyProtection="1">
      <alignment horizontal="left" vertical="center"/>
      <protection hidden="1"/>
    </xf>
    <xf numFmtId="0" fontId="62" fillId="0" borderId="0" xfId="1" applyFont="1" applyFill="1" applyBorder="1" applyAlignment="1" applyProtection="1">
      <alignment horizontal="center" vertical="center"/>
      <protection hidden="1"/>
    </xf>
    <xf numFmtId="0" fontId="45" fillId="0" borderId="0" xfId="1" applyFont="1" applyFill="1" applyBorder="1" applyAlignment="1" applyProtection="1">
      <alignment horizontal="center" vertical="center"/>
      <protection hidden="1"/>
    </xf>
    <xf numFmtId="0" fontId="55" fillId="0" borderId="0" xfId="0" applyFont="1" applyFill="1" applyAlignment="1" applyProtection="1">
      <alignment horizontal="center" vertical="center" wrapText="1"/>
      <protection hidden="1"/>
    </xf>
    <xf numFmtId="0" fontId="20" fillId="0" borderId="0" xfId="0" applyFont="1" applyAlignment="1" applyProtection="1">
      <alignment horizontal="center" vertical="center"/>
      <protection hidden="1"/>
    </xf>
    <xf numFmtId="0" fontId="20" fillId="0" borderId="0" xfId="0" applyFont="1" applyFill="1" applyAlignment="1" applyProtection="1">
      <alignment horizontal="center" vertical="center" wrapText="1"/>
      <protection hidden="1"/>
    </xf>
    <xf numFmtId="0" fontId="54" fillId="2" borderId="12" xfId="0" applyFont="1" applyFill="1" applyBorder="1" applyAlignment="1" applyProtection="1">
      <alignment horizontal="center"/>
      <protection locked="0" hidden="1"/>
    </xf>
    <xf numFmtId="0" fontId="54" fillId="2" borderId="0" xfId="0" applyFont="1" applyFill="1" applyBorder="1" applyAlignment="1" applyProtection="1">
      <alignment horizontal="center"/>
      <protection locked="0" hidden="1"/>
    </xf>
    <xf numFmtId="0" fontId="54" fillId="20" borderId="0" xfId="0" applyNumberFormat="1" applyFont="1" applyFill="1" applyAlignment="1" applyProtection="1">
      <alignment horizontal="center"/>
      <protection locked="0" hidden="1"/>
    </xf>
    <xf numFmtId="0" fontId="54" fillId="20" borderId="0" xfId="0" applyNumberFormat="1" applyFont="1" applyFill="1" applyAlignment="1" applyProtection="1">
      <alignment horizontal="center" vertical="center"/>
      <protection locked="0" hidden="1"/>
    </xf>
    <xf numFmtId="0" fontId="57" fillId="11" borderId="0" xfId="0" applyFont="1" applyFill="1" applyAlignment="1" applyProtection="1">
      <alignment horizontal="center" vertical="center" wrapText="1"/>
      <protection hidden="1"/>
    </xf>
    <xf numFmtId="0" fontId="51" fillId="0" borderId="5" xfId="1" applyFont="1" applyFill="1" applyBorder="1" applyAlignment="1" applyProtection="1">
      <alignment horizontal="center" vertical="center"/>
      <protection hidden="1"/>
    </xf>
    <xf numFmtId="0" fontId="51" fillId="0" borderId="6" xfId="1" applyFont="1" applyFill="1" applyBorder="1" applyAlignment="1" applyProtection="1">
      <alignment horizontal="center" vertical="center"/>
      <protection hidden="1"/>
    </xf>
    <xf numFmtId="0" fontId="51" fillId="0" borderId="4" xfId="1" applyFont="1" applyFill="1" applyBorder="1" applyAlignment="1" applyProtection="1">
      <alignment horizontal="center" vertical="center"/>
      <protection hidden="1"/>
    </xf>
    <xf numFmtId="0" fontId="72" fillId="0" borderId="5" xfId="1" applyFont="1" applyFill="1" applyBorder="1" applyAlignment="1" applyProtection="1">
      <alignment horizontal="center" vertical="center"/>
      <protection hidden="1"/>
    </xf>
    <xf numFmtId="0" fontId="72" fillId="0" borderId="6" xfId="1" applyFont="1" applyFill="1" applyBorder="1" applyAlignment="1" applyProtection="1">
      <alignment horizontal="center" vertical="center"/>
      <protection hidden="1"/>
    </xf>
    <xf numFmtId="0" fontId="72" fillId="0" borderId="4" xfId="1" applyFont="1" applyFill="1" applyBorder="1" applyAlignment="1" applyProtection="1">
      <alignment horizontal="center" vertical="center"/>
      <protection hidden="1"/>
    </xf>
    <xf numFmtId="0" fontId="58" fillId="0" borderId="7" xfId="1" applyFont="1" applyFill="1" applyBorder="1" applyAlignment="1" applyProtection="1">
      <alignment horizontal="center" vertical="center" wrapText="1"/>
      <protection hidden="1"/>
    </xf>
    <xf numFmtId="0" fontId="58" fillId="0" borderId="9" xfId="1" applyFont="1" applyFill="1" applyBorder="1" applyAlignment="1" applyProtection="1">
      <alignment horizontal="center" vertical="center" wrapText="1"/>
      <protection hidden="1"/>
    </xf>
    <xf numFmtId="0" fontId="58" fillId="0" borderId="8" xfId="1" applyFont="1" applyFill="1" applyBorder="1" applyAlignment="1" applyProtection="1">
      <alignment horizontal="center" vertical="center" wrapText="1"/>
      <protection hidden="1"/>
    </xf>
    <xf numFmtId="0" fontId="58" fillId="0" borderId="12" xfId="1" applyFont="1" applyFill="1" applyBorder="1" applyAlignment="1" applyProtection="1">
      <alignment horizontal="center" vertical="center" wrapText="1"/>
      <protection hidden="1"/>
    </xf>
    <xf numFmtId="0" fontId="58" fillId="0" borderId="0" xfId="1" applyFont="1" applyFill="1" applyBorder="1" applyAlignment="1" applyProtection="1">
      <alignment horizontal="center" vertical="center" wrapText="1"/>
      <protection hidden="1"/>
    </xf>
    <xf numFmtId="0" fontId="58" fillId="0" borderId="13" xfId="1" applyFont="1" applyFill="1" applyBorder="1" applyAlignment="1" applyProtection="1">
      <alignment horizontal="center" vertical="center" wrapText="1"/>
      <protection hidden="1"/>
    </xf>
    <xf numFmtId="0" fontId="58" fillId="0" borderId="10" xfId="1" applyFont="1" applyFill="1" applyBorder="1" applyAlignment="1" applyProtection="1">
      <alignment horizontal="center" vertical="center" wrapText="1"/>
      <protection hidden="1"/>
    </xf>
    <xf numFmtId="0" fontId="58" fillId="0" borderId="3" xfId="1" applyFont="1" applyFill="1" applyBorder="1" applyAlignment="1" applyProtection="1">
      <alignment horizontal="center" vertical="center" wrapText="1"/>
      <protection hidden="1"/>
    </xf>
    <xf numFmtId="0" fontId="58" fillId="0" borderId="11" xfId="1" applyFont="1" applyFill="1" applyBorder="1" applyAlignment="1" applyProtection="1">
      <alignment horizontal="center" vertical="center" wrapText="1"/>
      <protection hidden="1"/>
    </xf>
    <xf numFmtId="0" fontId="43" fillId="0" borderId="0" xfId="1" applyFont="1" applyFill="1" applyBorder="1" applyAlignment="1" applyProtection="1">
      <alignment horizontal="center"/>
      <protection hidden="1"/>
    </xf>
    <xf numFmtId="0" fontId="44" fillId="0" borderId="0" xfId="1" applyFont="1" applyFill="1" applyBorder="1" applyAlignment="1" applyProtection="1">
      <alignment horizontal="right" vertical="center"/>
      <protection hidden="1"/>
    </xf>
    <xf numFmtId="0" fontId="65" fillId="0" borderId="9" xfId="1" applyFont="1" applyFill="1" applyBorder="1" applyAlignment="1" applyProtection="1">
      <alignment horizontal="center" vertical="center"/>
      <protection hidden="1"/>
    </xf>
    <xf numFmtId="0" fontId="63" fillId="10" borderId="0" xfId="1" applyFont="1" applyFill="1" applyBorder="1" applyAlignment="1" applyProtection="1">
      <alignment horizontal="right" vertical="center"/>
      <protection hidden="1"/>
    </xf>
    <xf numFmtId="0" fontId="44" fillId="0" borderId="0" xfId="1" applyFont="1" applyFill="1" applyBorder="1" applyAlignment="1" applyProtection="1">
      <alignment horizontal="center" vertical="center"/>
      <protection hidden="1"/>
    </xf>
    <xf numFmtId="0" fontId="73" fillId="0" borderId="5" xfId="1" applyFont="1" applyFill="1" applyBorder="1" applyAlignment="1" applyProtection="1">
      <alignment horizontal="center" vertical="center"/>
      <protection hidden="1"/>
    </xf>
    <xf numFmtId="0" fontId="73" fillId="0" borderId="6" xfId="1" applyFont="1" applyFill="1" applyBorder="1" applyAlignment="1" applyProtection="1">
      <alignment horizontal="center" vertical="center"/>
      <protection hidden="1"/>
    </xf>
    <xf numFmtId="0" fontId="73" fillId="0" borderId="4" xfId="1" applyFont="1" applyFill="1" applyBorder="1" applyAlignment="1" applyProtection="1">
      <alignment horizontal="center" vertical="center"/>
      <protection hidden="1"/>
    </xf>
    <xf numFmtId="0" fontId="6" fillId="0" borderId="0" xfId="1" applyFont="1" applyFill="1" applyBorder="1" applyAlignment="1" applyProtection="1">
      <alignment horizontal="center"/>
      <protection hidden="1"/>
    </xf>
    <xf numFmtId="0" fontId="47" fillId="0" borderId="0" xfId="1" applyFont="1" applyFill="1" applyBorder="1" applyAlignment="1" applyProtection="1">
      <alignment horizontal="center" vertical="center"/>
      <protection hidden="1"/>
    </xf>
    <xf numFmtId="165" fontId="47" fillId="10" borderId="0" xfId="1" applyNumberFormat="1" applyFont="1" applyFill="1" applyBorder="1" applyAlignment="1" applyProtection="1">
      <alignment horizontal="right" vertical="center" readingOrder="2"/>
      <protection hidden="1"/>
    </xf>
    <xf numFmtId="0" fontId="64" fillId="0" borderId="5" xfId="1" applyFont="1" applyFill="1" applyBorder="1" applyAlignment="1" applyProtection="1">
      <alignment horizontal="center" vertical="center"/>
      <protection hidden="1"/>
    </xf>
    <xf numFmtId="0" fontId="64" fillId="0" borderId="6" xfId="1" applyFont="1" applyFill="1" applyBorder="1" applyAlignment="1" applyProtection="1">
      <alignment horizontal="center" vertical="center"/>
      <protection hidden="1"/>
    </xf>
    <xf numFmtId="0" fontId="64" fillId="0" borderId="4" xfId="1" applyFont="1" applyFill="1" applyBorder="1" applyAlignment="1" applyProtection="1">
      <alignment horizontal="center" vertical="center"/>
      <protection hidden="1"/>
    </xf>
    <xf numFmtId="0" fontId="6" fillId="0" borderId="9" xfId="1" applyFont="1" applyFill="1" applyBorder="1" applyAlignment="1" applyProtection="1">
      <alignment horizontal="center"/>
      <protection hidden="1"/>
    </xf>
    <xf numFmtId="0" fontId="45" fillId="0" borderId="5" xfId="1" applyFont="1" applyFill="1" applyBorder="1" applyAlignment="1" applyProtection="1">
      <alignment horizontal="center"/>
      <protection hidden="1"/>
    </xf>
    <xf numFmtId="0" fontId="45" fillId="0" borderId="6" xfId="1" applyFont="1" applyFill="1" applyBorder="1" applyAlignment="1" applyProtection="1">
      <alignment horizontal="center"/>
      <protection hidden="1"/>
    </xf>
    <xf numFmtId="0" fontId="45" fillId="0" borderId="4" xfId="1" applyFont="1" applyFill="1" applyBorder="1" applyAlignment="1" applyProtection="1">
      <alignment horizontal="center"/>
      <protection hidden="1"/>
    </xf>
    <xf numFmtId="2" fontId="74" fillId="9" borderId="9" xfId="1" applyNumberFormat="1" applyFont="1" applyFill="1" applyBorder="1" applyAlignment="1" applyProtection="1">
      <alignment horizontal="center"/>
      <protection hidden="1"/>
    </xf>
    <xf numFmtId="0" fontId="52" fillId="0" borderId="5" xfId="1" applyFont="1" applyFill="1" applyBorder="1" applyAlignment="1" applyProtection="1">
      <alignment horizontal="center"/>
      <protection hidden="1"/>
    </xf>
    <xf numFmtId="0" fontId="52" fillId="0" borderId="6" xfId="1" applyFont="1" applyFill="1" applyBorder="1" applyAlignment="1" applyProtection="1">
      <alignment horizontal="center"/>
      <protection hidden="1"/>
    </xf>
    <xf numFmtId="0" fontId="52" fillId="0" borderId="4" xfId="1" applyFont="1" applyFill="1" applyBorder="1" applyAlignment="1" applyProtection="1">
      <alignment horizontal="center"/>
      <protection hidden="1"/>
    </xf>
    <xf numFmtId="0" fontId="51" fillId="0" borderId="1" xfId="1" applyFont="1" applyFill="1" applyBorder="1" applyAlignment="1" applyProtection="1">
      <alignment horizontal="center" vertical="center"/>
      <protection hidden="1"/>
    </xf>
    <xf numFmtId="0" fontId="44" fillId="0" borderId="0" xfId="1" applyFont="1" applyFill="1" applyBorder="1" applyAlignment="1" applyProtection="1">
      <alignment horizontal="center"/>
      <protection hidden="1"/>
    </xf>
    <xf numFmtId="0" fontId="117" fillId="24" borderId="0" xfId="0" applyFont="1" applyFill="1" applyAlignment="1" applyProtection="1">
      <alignment horizontal="center" vertical="center" wrapText="1"/>
      <protection hidden="1"/>
    </xf>
    <xf numFmtId="0" fontId="48" fillId="11" borderId="0" xfId="1" applyFont="1" applyFill="1" applyBorder="1" applyAlignment="1" applyProtection="1">
      <alignment horizontal="center"/>
      <protection hidden="1"/>
    </xf>
    <xf numFmtId="0" fontId="103" fillId="0" borderId="7" xfId="3" applyFont="1" applyBorder="1" applyAlignment="1" applyProtection="1">
      <alignment horizontal="center" vertical="center" wrapText="1" readingOrder="2"/>
      <protection hidden="1"/>
    </xf>
    <xf numFmtId="0" fontId="103" fillId="0" borderId="9" xfId="3" applyFont="1" applyBorder="1" applyAlignment="1" applyProtection="1">
      <alignment horizontal="center" vertical="center" wrapText="1" readingOrder="2"/>
      <protection hidden="1"/>
    </xf>
    <xf numFmtId="0" fontId="103" fillId="0" borderId="8" xfId="3" applyFont="1" applyBorder="1" applyAlignment="1" applyProtection="1">
      <alignment horizontal="center" vertical="center" wrapText="1" readingOrder="2"/>
      <protection hidden="1"/>
    </xf>
    <xf numFmtId="0" fontId="103" fillId="0" borderId="2" xfId="3" applyFont="1" applyBorder="1" applyAlignment="1" applyProtection="1">
      <alignment horizontal="center" vertical="center" wrapText="1" readingOrder="2"/>
      <protection hidden="1"/>
    </xf>
    <xf numFmtId="0" fontId="103" fillId="0" borderId="15" xfId="3" applyFont="1" applyBorder="1" applyAlignment="1" applyProtection="1">
      <alignment horizontal="center" vertical="center" wrapText="1" readingOrder="2"/>
      <protection hidden="1"/>
    </xf>
    <xf numFmtId="0" fontId="93" fillId="0" borderId="2" xfId="3" applyFont="1" applyBorder="1" applyAlignment="1" applyProtection="1">
      <alignment horizontal="center" vertical="center" wrapText="1" readingOrder="2"/>
      <protection hidden="1"/>
    </xf>
    <xf numFmtId="0" fontId="93" fillId="0" borderId="15" xfId="3" applyFont="1" applyBorder="1" applyAlignment="1" applyProtection="1">
      <alignment horizontal="center" vertical="center" wrapText="1" readingOrder="2"/>
      <protection hidden="1"/>
    </xf>
    <xf numFmtId="0" fontId="93" fillId="0" borderId="1" xfId="3" applyFont="1" applyBorder="1" applyAlignment="1" applyProtection="1">
      <alignment horizontal="center" vertical="center" wrapText="1" readingOrder="2"/>
      <protection hidden="1"/>
    </xf>
    <xf numFmtId="0" fontId="101" fillId="0" borderId="1" xfId="3" applyFont="1" applyBorder="1" applyAlignment="1" applyProtection="1">
      <alignment horizontal="center" vertical="center"/>
      <protection hidden="1"/>
    </xf>
    <xf numFmtId="0" fontId="101" fillId="0" borderId="15" xfId="3" applyFont="1" applyBorder="1" applyAlignment="1" applyProtection="1">
      <alignment horizontal="center" vertical="center"/>
      <protection hidden="1"/>
    </xf>
    <xf numFmtId="0" fontId="104" fillId="0" borderId="3" xfId="0" applyFont="1" applyBorder="1" applyAlignment="1" applyProtection="1">
      <alignment horizontal="center"/>
      <protection hidden="1"/>
    </xf>
    <xf numFmtId="0" fontId="90" fillId="0" borderId="2" xfId="3" applyFont="1" applyBorder="1" applyAlignment="1" applyProtection="1">
      <alignment horizontal="center" vertical="center" wrapText="1" readingOrder="2"/>
      <protection hidden="1"/>
    </xf>
    <xf numFmtId="0" fontId="90" fillId="0" borderId="15" xfId="3" applyFont="1" applyBorder="1" applyAlignment="1" applyProtection="1">
      <alignment horizontal="center" vertical="center" wrapText="1" readingOrder="2"/>
      <protection hidden="1"/>
    </xf>
    <xf numFmtId="0" fontId="91" fillId="0" borderId="7" xfId="3" applyFont="1" applyBorder="1" applyAlignment="1" applyProtection="1">
      <alignment horizontal="center" vertical="center" wrapText="1" readingOrder="2"/>
      <protection hidden="1"/>
    </xf>
    <xf numFmtId="0" fontId="91" fillId="0" borderId="8" xfId="3" applyFont="1" applyBorder="1" applyAlignment="1" applyProtection="1">
      <alignment horizontal="center" vertical="center" wrapText="1" readingOrder="2"/>
      <protection hidden="1"/>
    </xf>
    <xf numFmtId="0" fontId="91" fillId="0" borderId="12" xfId="3" applyFont="1" applyBorder="1" applyAlignment="1" applyProtection="1">
      <alignment horizontal="center" vertical="center" wrapText="1" readingOrder="2"/>
      <protection hidden="1"/>
    </xf>
    <xf numFmtId="0" fontId="91" fillId="0" borderId="13" xfId="3" applyFont="1" applyBorder="1" applyAlignment="1" applyProtection="1">
      <alignment horizontal="center" vertical="center" wrapText="1" readingOrder="2"/>
      <protection hidden="1"/>
    </xf>
    <xf numFmtId="0" fontId="102" fillId="0" borderId="7" xfId="3" applyFont="1" applyBorder="1" applyAlignment="1" applyProtection="1">
      <alignment horizontal="center" vertical="center" wrapText="1" readingOrder="2"/>
      <protection hidden="1"/>
    </xf>
    <xf numFmtId="0" fontId="102" fillId="0" borderId="9" xfId="3" applyFont="1" applyBorder="1" applyAlignment="1" applyProtection="1">
      <alignment horizontal="center" vertical="center" wrapText="1" readingOrder="2"/>
      <protection hidden="1"/>
    </xf>
    <xf numFmtId="0" fontId="102" fillId="0" borderId="8" xfId="3" applyFont="1" applyBorder="1" applyAlignment="1" applyProtection="1">
      <alignment horizontal="center" vertical="center" wrapText="1" readingOrder="2"/>
      <protection hidden="1"/>
    </xf>
    <xf numFmtId="0" fontId="119" fillId="18" borderId="0" xfId="0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left" vertical="center" readingOrder="2"/>
      <protection hidden="1"/>
    </xf>
    <xf numFmtId="0" fontId="4" fillId="0" borderId="0" xfId="0" applyFont="1" applyAlignment="1" applyProtection="1">
      <alignment horizontal="right" vertical="center"/>
      <protection hidden="1"/>
    </xf>
    <xf numFmtId="0" fontId="29" fillId="0" borderId="0" xfId="0" applyFont="1" applyAlignment="1" applyProtection="1">
      <alignment horizontal="center"/>
      <protection hidden="1"/>
    </xf>
    <xf numFmtId="0" fontId="109" fillId="0" borderId="3" xfId="0" applyFont="1" applyBorder="1" applyAlignment="1" applyProtection="1">
      <alignment horizontal="center"/>
      <protection hidden="1"/>
    </xf>
    <xf numFmtId="0" fontId="114" fillId="22" borderId="3" xfId="0" applyFont="1" applyFill="1" applyBorder="1" applyAlignment="1" applyProtection="1">
      <alignment horizontal="center" vertical="center"/>
      <protection hidden="1"/>
    </xf>
    <xf numFmtId="0" fontId="34" fillId="23" borderId="0" xfId="0" applyFont="1" applyFill="1" applyBorder="1" applyAlignment="1" applyProtection="1">
      <alignment horizontal="center" vertical="center"/>
      <protection hidden="1"/>
    </xf>
    <xf numFmtId="0" fontId="115" fillId="2" borderId="0" xfId="0" applyFont="1" applyFill="1" applyAlignment="1" applyProtection="1">
      <alignment horizontal="center" vertical="center" wrapText="1"/>
      <protection locked="0" hidden="1"/>
    </xf>
    <xf numFmtId="0" fontId="0" fillId="0" borderId="0" xfId="0" applyFill="1" applyAlignment="1" applyProtection="1">
      <alignment horizontal="center"/>
      <protection hidden="1"/>
    </xf>
    <xf numFmtId="0" fontId="111" fillId="0" borderId="0" xfId="0" applyFont="1" applyBorder="1" applyAlignment="1" applyProtection="1">
      <alignment horizontal="right" vertical="center"/>
      <protection hidden="1"/>
    </xf>
    <xf numFmtId="0" fontId="25" fillId="0" borderId="0" xfId="0" applyFont="1" applyAlignment="1" applyProtection="1">
      <alignment horizontal="left" vertical="center"/>
      <protection hidden="1"/>
    </xf>
    <xf numFmtId="0" fontId="110" fillId="0" borderId="0" xfId="0" applyFont="1" applyAlignment="1" applyProtection="1">
      <alignment horizontal="right" vertical="center"/>
      <protection hidden="1"/>
    </xf>
    <xf numFmtId="0" fontId="50" fillId="0" borderId="0" xfId="0" applyFont="1" applyAlignment="1" applyProtection="1">
      <alignment horizontal="center" vertical="center"/>
      <protection hidden="1"/>
    </xf>
    <xf numFmtId="0" fontId="25" fillId="0" borderId="0" xfId="0" applyFont="1" applyBorder="1" applyAlignment="1" applyProtection="1">
      <alignment horizontal="left" vertical="center"/>
      <protection hidden="1"/>
    </xf>
    <xf numFmtId="0" fontId="118" fillId="24" borderId="0" xfId="0" applyFont="1" applyFill="1" applyAlignment="1" applyProtection="1">
      <alignment horizontal="center" vertical="center" wrapText="1"/>
      <protection hidden="1"/>
    </xf>
    <xf numFmtId="0" fontId="87" fillId="0" borderId="0" xfId="0" applyFont="1" applyBorder="1" applyAlignment="1" applyProtection="1">
      <alignment horizontal="center" vertical="center"/>
      <protection hidden="1"/>
    </xf>
    <xf numFmtId="0" fontId="113" fillId="21" borderId="0" xfId="0" applyFont="1" applyFill="1" applyAlignment="1" applyProtection="1">
      <alignment horizontal="center" vertical="center"/>
      <protection hidden="1"/>
    </xf>
    <xf numFmtId="0" fontId="113" fillId="21" borderId="3" xfId="0" applyFont="1" applyFill="1" applyBorder="1" applyAlignment="1" applyProtection="1">
      <alignment horizontal="center" vertical="center"/>
      <protection hidden="1"/>
    </xf>
    <xf numFmtId="0" fontId="114" fillId="22" borderId="0" xfId="0" applyFont="1" applyFill="1" applyAlignment="1" applyProtection="1">
      <alignment horizontal="center" vertical="center"/>
      <protection hidden="1"/>
    </xf>
  </cellXfs>
  <cellStyles count="6">
    <cellStyle name="Lien hypertexte" xfId="2" builtinId="8"/>
    <cellStyle name="Normal" xfId="0" builtinId="0"/>
    <cellStyle name="Normal 2" xfId="1"/>
    <cellStyle name="Normal 6" xfId="3"/>
    <cellStyle name="Normal 8" xfId="5"/>
    <cellStyle name="Normal 9" xfId="4"/>
  </cellStyles>
  <dxfs count="10"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0000"/>
      </font>
    </dxf>
  </dxfs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gif"/><Relationship Id="rId13" Type="http://schemas.openxmlformats.org/officeDocument/2006/relationships/hyperlink" Target="#Feuil1!A1"/><Relationship Id="rId3" Type="http://schemas.openxmlformats.org/officeDocument/2006/relationships/hyperlink" Target="#'&#1606;&#1578;&#1575;&#1574;&#1580; &#1601;2'!A1"/><Relationship Id="rId7" Type="http://schemas.openxmlformats.org/officeDocument/2006/relationships/image" Target="../media/image1.png"/><Relationship Id="rId12" Type="http://schemas.openxmlformats.org/officeDocument/2006/relationships/hyperlink" Target="#'&#1605; &#1605; &#1571;&#1587;'!A1"/><Relationship Id="rId2" Type="http://schemas.openxmlformats.org/officeDocument/2006/relationships/hyperlink" Target="#'&#1573; &#1578;&#1580;&#1585;&#1610;&#1576;&#1610;'!A1"/><Relationship Id="rId16" Type="http://schemas.openxmlformats.org/officeDocument/2006/relationships/hyperlink" Target="#'&#1583; &#1575;&#1604;&#1606;&#1578;&#1575;&#1574;&#1580;'!A1"/><Relationship Id="rId1" Type="http://schemas.openxmlformats.org/officeDocument/2006/relationships/hyperlink" Target="#'&#1606;&#1578;&#1575;&#1574;&#1580; &#1601;1'!A1"/><Relationship Id="rId6" Type="http://schemas.openxmlformats.org/officeDocument/2006/relationships/hyperlink" Target="#'&#1602;&#1575;&#1574;&#1605;&#1577; &#1575;&#1604;&#1578;&#1604;&#1575;&#1605;&#1610;'!A1"/><Relationship Id="rId11" Type="http://schemas.openxmlformats.org/officeDocument/2006/relationships/hyperlink" Target="#'&#1603;&#1588;&#1608;&#1601; &#1575;&#1604;&#1601;&#1589;&#1604;'!A1"/><Relationship Id="rId5" Type="http://schemas.openxmlformats.org/officeDocument/2006/relationships/hyperlink" Target="#'&#1606;&#1578;&#1575;&#1574;&#1580; &#1601;3'!A1"/><Relationship Id="rId15" Type="http://schemas.openxmlformats.org/officeDocument/2006/relationships/image" Target="../media/image4.png"/><Relationship Id="rId10" Type="http://schemas.openxmlformats.org/officeDocument/2006/relationships/hyperlink" Target="#'&#1605; &#1575;&#1604;&#1587;&#1606;&#1608;&#1610;'!A1"/><Relationship Id="rId4" Type="http://schemas.openxmlformats.org/officeDocument/2006/relationships/hyperlink" Target="#'&#1605; &#1575;&#1604;&#1602;&#1576;&#1608;&#1604;'!A1"/><Relationship Id="rId9" Type="http://schemas.openxmlformats.org/officeDocument/2006/relationships/hyperlink" Target="#&#1603;&#1588;&#1608;&#1601;!A1"/><Relationship Id="rId1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hyperlink" Target="#&#1575;&#1604;&#1585;&#1574;&#1610;&#1587;&#1610;&#1577;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1575;&#1604;&#1585;&#1574;&#1610;&#1587;&#1610;&#1577;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hyperlink" Target="#&#1575;&#1604;&#1585;&#1574;&#1610;&#1587;&#1610;&#1577;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hyperlink" Target="#&#1575;&#1604;&#1585;&#1574;&#1610;&#1587;&#1610;&#1577;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hyperlink" Target="#&#1575;&#1604;&#1585;&#1574;&#1610;&#1587;&#1610;&#1577;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hyperlink" Target="#&#1575;&#1604;&#1585;&#1574;&#1610;&#1587;&#1610;&#1577;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hyperlink" Target="#&#1575;&#1604;&#1585;&#1574;&#1610;&#1587;&#1610;&#1577;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hyperlink" Target="#&#1575;&#1604;&#1585;&#1574;&#1610;&#1587;&#1610;&#1577;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hyperlink" Target="#&#1575;&#1604;&#1585;&#1574;&#1610;&#1587;&#1610;&#1577;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hyperlink" Target="#&#1575;&#1604;&#1585;&#1574;&#1610;&#1587;&#1610;&#1577;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&#1575;&#1604;&#1585;&#1574;&#1610;&#1587;&#1610;&#1577;!A1"/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&#1575;&#1604;&#1585;&#1574;&#1610;&#1587;&#1610;&#1577;!A1"/><Relationship Id="rId1" Type="http://schemas.openxmlformats.org/officeDocument/2006/relationships/image" Target="../media/image1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504826</xdr:colOff>
      <xdr:row>1</xdr:row>
      <xdr:rowOff>123826</xdr:rowOff>
    </xdr:from>
    <xdr:to>
      <xdr:col>10</xdr:col>
      <xdr:colOff>219075</xdr:colOff>
      <xdr:row>4</xdr:row>
      <xdr:rowOff>200026</xdr:rowOff>
    </xdr:to>
    <xdr:sp macro="" textlink="">
      <xdr:nvSpPr>
        <xdr:cNvPr id="2" name="Ruban courbé vers le bas 1"/>
        <xdr:cNvSpPr/>
      </xdr:nvSpPr>
      <xdr:spPr>
        <a:xfrm>
          <a:off x="5114925" y="361951"/>
          <a:ext cx="6772274" cy="742950"/>
        </a:xfrm>
        <a:prstGeom prst="ellipseRibbon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 rtl="1"/>
          <a:r>
            <a:rPr lang="ar-DZ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نتائج</a:t>
          </a:r>
          <a:r>
            <a:rPr lang="ar-DZ" sz="32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 الابتدائي</a:t>
          </a:r>
        </a:p>
        <a:p>
          <a:pPr algn="r" rtl="1"/>
          <a:endParaRPr lang="fr-FR" sz="24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0</xdr:colOff>
      <xdr:row>13</xdr:row>
      <xdr:rowOff>19050</xdr:rowOff>
    </xdr:from>
    <xdr:to>
      <xdr:col>2</xdr:col>
      <xdr:colOff>619124</xdr:colOff>
      <xdr:row>16</xdr:row>
      <xdr:rowOff>28574</xdr:rowOff>
    </xdr:to>
    <xdr:sp macro="" textlink="">
      <xdr:nvSpPr>
        <xdr:cNvPr id="4" name="Rectangle 3">
          <a:hlinkClick xmlns:r="http://schemas.openxmlformats.org/officeDocument/2006/relationships" r:id="rId1"/>
        </xdr:cNvPr>
        <xdr:cNvSpPr/>
      </xdr:nvSpPr>
      <xdr:spPr>
        <a:xfrm>
          <a:off x="11010901" y="3228975"/>
          <a:ext cx="2143124" cy="581024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r" rtl="1"/>
          <a:r>
            <a:rPr lang="ar-DZ" sz="2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نتائج الفصل الأول</a:t>
          </a:r>
          <a:endParaRPr lang="fr-FR" sz="2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>
    <xdr:from>
      <xdr:col>8</xdr:col>
      <xdr:colOff>47625</xdr:colOff>
      <xdr:row>9</xdr:row>
      <xdr:rowOff>9525</xdr:rowOff>
    </xdr:from>
    <xdr:to>
      <xdr:col>12</xdr:col>
      <xdr:colOff>9525</xdr:colOff>
      <xdr:row>11</xdr:row>
      <xdr:rowOff>161924</xdr:rowOff>
    </xdr:to>
    <xdr:sp macro="" textlink="">
      <xdr:nvSpPr>
        <xdr:cNvPr id="6" name="Rectangle 5">
          <a:hlinkClick xmlns:r="http://schemas.openxmlformats.org/officeDocument/2006/relationships" r:id="rId2"/>
        </xdr:cNvPr>
        <xdr:cNvSpPr/>
      </xdr:nvSpPr>
      <xdr:spPr>
        <a:xfrm>
          <a:off x="3800475" y="2457450"/>
          <a:ext cx="3009900" cy="533399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 rtl="1"/>
          <a:r>
            <a:rPr lang="ar-DZ" sz="2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الامتحان</a:t>
          </a:r>
          <a:r>
            <a:rPr lang="ar-DZ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</a:t>
          </a:r>
          <a:r>
            <a:rPr lang="ar-DZ" sz="2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التجريبي</a:t>
          </a:r>
          <a:endParaRPr lang="fr-FR" sz="18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0</xdr:colOff>
      <xdr:row>16</xdr:row>
      <xdr:rowOff>28575</xdr:rowOff>
    </xdr:from>
    <xdr:to>
      <xdr:col>2</xdr:col>
      <xdr:colOff>619125</xdr:colOff>
      <xdr:row>19</xdr:row>
      <xdr:rowOff>57150</xdr:rowOff>
    </xdr:to>
    <xdr:sp macro="" textlink="">
      <xdr:nvSpPr>
        <xdr:cNvPr id="7" name="Rectangle 6">
          <a:hlinkClick xmlns:r="http://schemas.openxmlformats.org/officeDocument/2006/relationships" r:id="rId3"/>
        </xdr:cNvPr>
        <xdr:cNvSpPr/>
      </xdr:nvSpPr>
      <xdr:spPr>
        <a:xfrm>
          <a:off x="11010900" y="3810000"/>
          <a:ext cx="2143125" cy="60007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r" rtl="1"/>
          <a:r>
            <a:rPr lang="ar-DZ" sz="2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نتائج الفصل</a:t>
          </a:r>
          <a:r>
            <a:rPr lang="ar-DZ" sz="24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الثاني</a:t>
          </a:r>
          <a:endParaRPr lang="fr-FR" sz="2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>
    <xdr:from>
      <xdr:col>8</xdr:col>
      <xdr:colOff>47625</xdr:colOff>
      <xdr:row>14</xdr:row>
      <xdr:rowOff>161926</xdr:rowOff>
    </xdr:from>
    <xdr:to>
      <xdr:col>12</xdr:col>
      <xdr:colOff>1</xdr:colOff>
      <xdr:row>19</xdr:row>
      <xdr:rowOff>47625</xdr:rowOff>
    </xdr:to>
    <xdr:sp macro="" textlink="">
      <xdr:nvSpPr>
        <xdr:cNvPr id="8" name="Rectangle 7">
          <a:hlinkClick xmlns:r="http://schemas.openxmlformats.org/officeDocument/2006/relationships" r:id="rId4"/>
        </xdr:cNvPr>
        <xdr:cNvSpPr/>
      </xdr:nvSpPr>
      <xdr:spPr>
        <a:xfrm>
          <a:off x="3809999" y="3562351"/>
          <a:ext cx="3000376" cy="838199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 rtl="1"/>
          <a:r>
            <a:rPr lang="ar-DZ" sz="2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 نتائج</a:t>
          </a:r>
          <a:r>
            <a:rPr lang="ar-DZ" sz="24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                      </a:t>
          </a:r>
          <a:r>
            <a:rPr lang="ar-DZ" sz="2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ا.</a:t>
          </a:r>
          <a:r>
            <a:rPr lang="ar-DZ" sz="24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ن . م . ت .ا+ م القبول</a:t>
          </a:r>
          <a:endParaRPr lang="fr-FR" sz="2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0</xdr:colOff>
      <xdr:row>19</xdr:row>
      <xdr:rowOff>57151</xdr:rowOff>
    </xdr:from>
    <xdr:to>
      <xdr:col>2</xdr:col>
      <xdr:colOff>619125</xdr:colOff>
      <xdr:row>22</xdr:row>
      <xdr:rowOff>85725</xdr:rowOff>
    </xdr:to>
    <xdr:sp macro="" textlink="">
      <xdr:nvSpPr>
        <xdr:cNvPr id="9" name="Rectangle 8">
          <a:hlinkClick xmlns:r="http://schemas.openxmlformats.org/officeDocument/2006/relationships" r:id="rId5"/>
        </xdr:cNvPr>
        <xdr:cNvSpPr/>
      </xdr:nvSpPr>
      <xdr:spPr>
        <a:xfrm>
          <a:off x="11010900" y="4410076"/>
          <a:ext cx="2143125" cy="600074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r" rtl="1"/>
          <a:r>
            <a:rPr lang="ar-DZ" sz="2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نتائج الفصل</a:t>
          </a:r>
          <a:r>
            <a:rPr lang="ar-DZ" sz="20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</a:t>
          </a:r>
          <a:r>
            <a:rPr lang="ar-DZ" sz="2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الثالث</a:t>
          </a:r>
          <a:endParaRPr lang="fr-FR" sz="20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9524</xdr:colOff>
      <xdr:row>8</xdr:row>
      <xdr:rowOff>0</xdr:rowOff>
    </xdr:from>
    <xdr:to>
      <xdr:col>3</xdr:col>
      <xdr:colOff>380999</xdr:colOff>
      <xdr:row>13</xdr:row>
      <xdr:rowOff>0</xdr:rowOff>
    </xdr:to>
    <xdr:sp macro="" textlink="">
      <xdr:nvSpPr>
        <xdr:cNvPr id="12" name="Rectangle 11">
          <a:hlinkClick xmlns:r="http://schemas.openxmlformats.org/officeDocument/2006/relationships" r:id="rId6"/>
        </xdr:cNvPr>
        <xdr:cNvSpPr/>
      </xdr:nvSpPr>
      <xdr:spPr>
        <a:xfrm>
          <a:off x="10287001" y="2143125"/>
          <a:ext cx="2857500" cy="1066800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 rtl="1"/>
          <a:r>
            <a:rPr lang="ar-DZ" sz="4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قائمة التلاميذ</a:t>
          </a:r>
          <a:endParaRPr lang="fr-FR" sz="4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3</xdr:col>
      <xdr:colOff>390526</xdr:colOff>
      <xdr:row>9</xdr:row>
      <xdr:rowOff>9526</xdr:rowOff>
    </xdr:from>
    <xdr:to>
      <xdr:col>8</xdr:col>
      <xdr:colOff>47625</xdr:colOff>
      <xdr:row>23</xdr:row>
      <xdr:rowOff>123825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0375" y="2457451"/>
          <a:ext cx="3467099" cy="2781299"/>
        </a:xfrm>
        <a:prstGeom prst="rect">
          <a:avLst/>
        </a:prstGeom>
      </xdr:spPr>
    </xdr:pic>
    <xdr:clientData/>
  </xdr:twoCellAnchor>
  <xdr:twoCellAnchor editAs="oneCell">
    <xdr:from>
      <xdr:col>10</xdr:col>
      <xdr:colOff>185627</xdr:colOff>
      <xdr:row>0</xdr:row>
      <xdr:rowOff>0</xdr:rowOff>
    </xdr:from>
    <xdr:to>
      <xdr:col>12</xdr:col>
      <xdr:colOff>19049</xdr:colOff>
      <xdr:row>4</xdr:row>
      <xdr:rowOff>301624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0951" y="0"/>
          <a:ext cx="1357422" cy="1235074"/>
        </a:xfrm>
        <a:prstGeom prst="rect">
          <a:avLst/>
        </a:prstGeom>
      </xdr:spPr>
    </xdr:pic>
    <xdr:clientData/>
  </xdr:twoCellAnchor>
  <xdr:twoCellAnchor>
    <xdr:from>
      <xdr:col>8</xdr:col>
      <xdr:colOff>57149</xdr:colOff>
      <xdr:row>11</xdr:row>
      <xdr:rowOff>161925</xdr:rowOff>
    </xdr:from>
    <xdr:to>
      <xdr:col>11</xdr:col>
      <xdr:colOff>761999</xdr:colOff>
      <xdr:row>14</xdr:row>
      <xdr:rowOff>161925</xdr:rowOff>
    </xdr:to>
    <xdr:sp macro="" textlink="">
      <xdr:nvSpPr>
        <xdr:cNvPr id="17" name="Rectangle 16">
          <a:hlinkClick xmlns:r="http://schemas.openxmlformats.org/officeDocument/2006/relationships" r:id="rId9"/>
        </xdr:cNvPr>
        <xdr:cNvSpPr/>
      </xdr:nvSpPr>
      <xdr:spPr>
        <a:xfrm>
          <a:off x="3810001" y="2990850"/>
          <a:ext cx="2990850" cy="571500"/>
        </a:xfrm>
        <a:prstGeom prst="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r" rtl="1"/>
          <a:r>
            <a:rPr lang="ar-DZ" sz="2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كشوف الامتحان  التجريبي</a:t>
          </a:r>
          <a:endParaRPr lang="fr-FR" sz="2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0</xdr:colOff>
      <xdr:row>22</xdr:row>
      <xdr:rowOff>85725</xdr:rowOff>
    </xdr:from>
    <xdr:to>
      <xdr:col>2</xdr:col>
      <xdr:colOff>619125</xdr:colOff>
      <xdr:row>24</xdr:row>
      <xdr:rowOff>276225</xdr:rowOff>
    </xdr:to>
    <xdr:sp macro="" textlink="">
      <xdr:nvSpPr>
        <xdr:cNvPr id="5" name="Rectangle 4">
          <a:hlinkClick xmlns:r="http://schemas.openxmlformats.org/officeDocument/2006/relationships" r:id="rId10"/>
        </xdr:cNvPr>
        <xdr:cNvSpPr/>
      </xdr:nvSpPr>
      <xdr:spPr>
        <a:xfrm>
          <a:off x="11010900" y="5010150"/>
          <a:ext cx="2143125" cy="571500"/>
        </a:xfrm>
        <a:prstGeom prst="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r" rtl="1"/>
          <a:r>
            <a:rPr lang="ar-DZ" sz="2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المعدل السنوي</a:t>
          </a:r>
          <a:endParaRPr lang="fr-FR" sz="28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>
    <xdr:from>
      <xdr:col>2</xdr:col>
      <xdr:colOff>628647</xdr:colOff>
      <xdr:row>13</xdr:row>
      <xdr:rowOff>28573</xdr:rowOff>
    </xdr:from>
    <xdr:to>
      <xdr:col>3</xdr:col>
      <xdr:colOff>371474</xdr:colOff>
      <xdr:row>24</xdr:row>
      <xdr:rowOff>276222</xdr:rowOff>
    </xdr:to>
    <xdr:sp macro="" textlink="">
      <xdr:nvSpPr>
        <xdr:cNvPr id="11" name="Rectangle 10">
          <a:hlinkClick xmlns:r="http://schemas.openxmlformats.org/officeDocument/2006/relationships" r:id="rId11"/>
        </xdr:cNvPr>
        <xdr:cNvSpPr/>
      </xdr:nvSpPr>
      <xdr:spPr>
        <a:xfrm rot="16200000">
          <a:off x="9477377" y="4057647"/>
          <a:ext cx="2343149" cy="704852"/>
        </a:xfrm>
        <a:prstGeom prst="rect">
          <a:avLst/>
        </a:prstGeom>
      </xdr:spPr>
      <xdr:style>
        <a:lnRef idx="0">
          <a:schemeClr val="dk1"/>
        </a:lnRef>
        <a:fillRef idx="1002">
          <a:schemeClr val="dk2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DZ" sz="3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+mn-lt"/>
              <a:ea typeface="+mn-ea"/>
              <a:cs typeface="+mn-cs"/>
            </a:rPr>
            <a:t>كشوف الفصول</a:t>
          </a:r>
          <a:endParaRPr lang="fr-FR" sz="32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oneCellAnchor>
    <xdr:from>
      <xdr:col>12</xdr:col>
      <xdr:colOff>9525</xdr:colOff>
      <xdr:row>14</xdr:row>
      <xdr:rowOff>180975</xdr:rowOff>
    </xdr:from>
    <xdr:ext cx="3800475" cy="2009774"/>
    <xdr:sp macro="" textlink="">
      <xdr:nvSpPr>
        <xdr:cNvPr id="18" name="Rectangle 17"/>
        <xdr:cNvSpPr/>
      </xdr:nvSpPr>
      <xdr:spPr>
        <a:xfrm>
          <a:off x="0" y="3581400"/>
          <a:ext cx="3800475" cy="2009774"/>
        </a:xfrm>
        <a:prstGeom prst="rect">
          <a:avLst/>
        </a:prstGeom>
        <a:noFill/>
      </xdr:spPr>
      <xdr:txBody>
        <a:bodyPr wrap="none" lIns="91440" tIns="45720" rIns="91440" bIns="45720" anchor="ctr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ar-DZ" sz="4000" b="1" cap="none" spc="50">
              <a:ln w="11430"/>
              <a:solidFill>
                <a:srgbClr val="FF0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أرجو</a:t>
          </a:r>
          <a:r>
            <a:rPr lang="ar-DZ" sz="4000" b="1" cap="none" spc="50" baseline="0">
              <a:ln w="11430"/>
              <a:solidFill>
                <a:srgbClr val="FF0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أن يكون لي حظ </a:t>
          </a:r>
        </a:p>
        <a:p>
          <a:pPr algn="ctr"/>
          <a:r>
            <a:rPr lang="ar-DZ" sz="4000" b="1" cap="none" spc="50">
              <a:ln w="11430"/>
              <a:solidFill>
                <a:srgbClr val="FF0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في صالح</a:t>
          </a:r>
          <a:r>
            <a:rPr lang="ar-DZ" sz="4000" b="1" cap="none" spc="50" baseline="0">
              <a:ln w="11430"/>
              <a:solidFill>
                <a:srgbClr val="FF0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</a:t>
          </a:r>
          <a:r>
            <a:rPr lang="ar-DZ" sz="4000" b="1" cap="none" spc="50">
              <a:ln w="11430"/>
              <a:solidFill>
                <a:srgbClr val="FF0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دعائكم</a:t>
          </a:r>
        </a:p>
        <a:p>
          <a:pPr algn="ctr"/>
          <a:r>
            <a:rPr lang="ar-DZ" sz="4000" b="1" cap="none" spc="50">
              <a:ln w="11430"/>
              <a:solidFill>
                <a:srgbClr val="FF0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أخوكم ب - لزرق</a:t>
          </a:r>
          <a:endParaRPr lang="fr-FR" sz="4000" b="1" cap="none" spc="50">
            <a:ln w="11430"/>
            <a:solidFill>
              <a:srgbClr val="FF0000"/>
            </a:soli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0</xdr:col>
      <xdr:colOff>1</xdr:colOff>
      <xdr:row>0</xdr:row>
      <xdr:rowOff>0</xdr:rowOff>
    </xdr:from>
    <xdr:to>
      <xdr:col>1</xdr:col>
      <xdr:colOff>553332</xdr:colOff>
      <xdr:row>4</xdr:row>
      <xdr:rowOff>257175</xdr:rowOff>
    </xdr:to>
    <xdr:pic>
      <xdr:nvPicPr>
        <xdr:cNvPr id="26" name="Image 25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38693" y="0"/>
          <a:ext cx="1315331" cy="1190625"/>
        </a:xfrm>
        <a:prstGeom prst="rect">
          <a:avLst/>
        </a:prstGeom>
      </xdr:spPr>
    </xdr:pic>
    <xdr:clientData/>
  </xdr:twoCellAnchor>
  <xdr:twoCellAnchor>
    <xdr:from>
      <xdr:col>8</xdr:col>
      <xdr:colOff>57150</xdr:colOff>
      <xdr:row>19</xdr:row>
      <xdr:rowOff>66675</xdr:rowOff>
    </xdr:from>
    <xdr:to>
      <xdr:col>11</xdr:col>
      <xdr:colOff>752475</xdr:colOff>
      <xdr:row>22</xdr:row>
      <xdr:rowOff>85725</xdr:rowOff>
    </xdr:to>
    <xdr:sp macro="" textlink="">
      <xdr:nvSpPr>
        <xdr:cNvPr id="20" name="Rectangle 19">
          <a:hlinkClick xmlns:r="http://schemas.openxmlformats.org/officeDocument/2006/relationships" r:id="rId12"/>
        </xdr:cNvPr>
        <xdr:cNvSpPr/>
      </xdr:nvSpPr>
      <xdr:spPr>
        <a:xfrm>
          <a:off x="3819525" y="4419600"/>
          <a:ext cx="2981325" cy="59055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r" rtl="1"/>
          <a:r>
            <a:rPr lang="ar-DZ" sz="3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معدل - م - الأساسية</a:t>
          </a:r>
          <a:endParaRPr lang="fr-FR" sz="32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38100</xdr:colOff>
      <xdr:row>4</xdr:row>
      <xdr:rowOff>161926</xdr:rowOff>
    </xdr:from>
    <xdr:to>
      <xdr:col>11</xdr:col>
      <xdr:colOff>581025</xdr:colOff>
      <xdr:row>8</xdr:row>
      <xdr:rowOff>276226</xdr:rowOff>
    </xdr:to>
    <xdr:pic>
      <xdr:nvPicPr>
        <xdr:cNvPr id="13" name="Image 12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0975" y="1066801"/>
          <a:ext cx="2066925" cy="1352550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3</xdr:col>
      <xdr:colOff>400050</xdr:colOff>
      <xdr:row>17</xdr:row>
      <xdr:rowOff>152399</xdr:rowOff>
    </xdr:from>
    <xdr:to>
      <xdr:col>6</xdr:col>
      <xdr:colOff>152400</xdr:colOff>
      <xdr:row>25</xdr:row>
      <xdr:rowOff>0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0" y="4124324"/>
          <a:ext cx="2038350" cy="1466851"/>
        </a:xfrm>
        <a:prstGeom prst="rect">
          <a:avLst/>
        </a:prstGeom>
      </xdr:spPr>
    </xdr:pic>
    <xdr:clientData/>
  </xdr:twoCellAnchor>
  <xdr:twoCellAnchor>
    <xdr:from>
      <xdr:col>8</xdr:col>
      <xdr:colOff>38100</xdr:colOff>
      <xdr:row>22</xdr:row>
      <xdr:rowOff>114300</xdr:rowOff>
    </xdr:from>
    <xdr:to>
      <xdr:col>11</xdr:col>
      <xdr:colOff>733425</xdr:colOff>
      <xdr:row>25</xdr:row>
      <xdr:rowOff>0</xdr:rowOff>
    </xdr:to>
    <xdr:sp macro="" textlink="">
      <xdr:nvSpPr>
        <xdr:cNvPr id="3" name="Rectangle 2">
          <a:hlinkClick xmlns:r="http://schemas.openxmlformats.org/officeDocument/2006/relationships" r:id="rId16"/>
        </xdr:cNvPr>
        <xdr:cNvSpPr/>
      </xdr:nvSpPr>
      <xdr:spPr>
        <a:xfrm>
          <a:off x="3838575" y="5038725"/>
          <a:ext cx="2981325" cy="5524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 rtl="1"/>
          <a:r>
            <a:rPr lang="ar-DZ" sz="36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تحليل</a:t>
          </a:r>
          <a:r>
            <a:rPr lang="ar-DZ" sz="36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النتائج</a:t>
          </a:r>
          <a:endParaRPr lang="fr-FR" sz="36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>
    <xdr:from>
      <xdr:col>5</xdr:col>
      <xdr:colOff>0</xdr:colOff>
      <xdr:row>23</xdr:row>
      <xdr:rowOff>28575</xdr:rowOff>
    </xdr:from>
    <xdr:to>
      <xdr:col>8</xdr:col>
      <xdr:colOff>19050</xdr:colOff>
      <xdr:row>25</xdr:row>
      <xdr:rowOff>0</xdr:rowOff>
    </xdr:to>
    <xdr:sp macro="" textlink="">
      <xdr:nvSpPr>
        <xdr:cNvPr id="15" name="Organigramme : Bande perforée 14">
          <a:hlinkClick xmlns:r="http://schemas.openxmlformats.org/officeDocument/2006/relationships" r:id="rId13"/>
        </xdr:cNvPr>
        <xdr:cNvSpPr/>
      </xdr:nvSpPr>
      <xdr:spPr>
        <a:xfrm>
          <a:off x="6838950" y="5143500"/>
          <a:ext cx="2305050" cy="447675"/>
        </a:xfrm>
        <a:prstGeom prst="flowChartPunchedTape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r-FR" sz="1800"/>
            <a:t>belmlaz48@yahoo.fr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2</xdr:row>
      <xdr:rowOff>161926</xdr:rowOff>
    </xdr:from>
    <xdr:to>
      <xdr:col>10</xdr:col>
      <xdr:colOff>695324</xdr:colOff>
      <xdr:row>7</xdr:row>
      <xdr:rowOff>133351</xdr:rowOff>
    </xdr:to>
    <xdr:sp macro="" textlink="">
      <xdr:nvSpPr>
        <xdr:cNvPr id="3" name="Flèche droite 2">
          <a:hlinkClick xmlns:r="http://schemas.openxmlformats.org/officeDocument/2006/relationships" r:id="rId1"/>
        </xdr:cNvPr>
        <xdr:cNvSpPr/>
      </xdr:nvSpPr>
      <xdr:spPr>
        <a:xfrm>
          <a:off x="66676" y="714376"/>
          <a:ext cx="2162174" cy="1466850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ar-DZ" sz="4400"/>
            <a:t>الرئيسية</a:t>
          </a:r>
          <a:endParaRPr lang="fr-FR" sz="4400"/>
        </a:p>
      </xdr:txBody>
    </xdr:sp>
    <xdr:clientData/>
  </xdr:twoCellAnchor>
  <xdr:twoCellAnchor editAs="oneCell">
    <xdr:from>
      <xdr:col>8</xdr:col>
      <xdr:colOff>85726</xdr:colOff>
      <xdr:row>9</xdr:row>
      <xdr:rowOff>38100</xdr:rowOff>
    </xdr:from>
    <xdr:to>
      <xdr:col>10</xdr:col>
      <xdr:colOff>647701</xdr:colOff>
      <xdr:row>14</xdr:row>
      <xdr:rowOff>76200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99" y="2638425"/>
          <a:ext cx="2085975" cy="1466850"/>
        </a:xfrm>
        <a:prstGeom prst="rect">
          <a:avLst/>
        </a:prstGeom>
      </xdr:spPr>
    </xdr:pic>
    <xdr:clientData/>
  </xdr:twoCellAnchor>
  <xdr:twoCellAnchor editAs="oneCell">
    <xdr:from>
      <xdr:col>8</xdr:col>
      <xdr:colOff>408862</xdr:colOff>
      <xdr:row>47</xdr:row>
      <xdr:rowOff>257175</xdr:rowOff>
    </xdr:from>
    <xdr:to>
      <xdr:col>11</xdr:col>
      <xdr:colOff>0</xdr:colOff>
      <xdr:row>52</xdr:row>
      <xdr:rowOff>180975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763625"/>
          <a:ext cx="1877138" cy="12763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66675</xdr:colOff>
      <xdr:row>1</xdr:row>
      <xdr:rowOff>219075</xdr:rowOff>
    </xdr:from>
    <xdr:to>
      <xdr:col>17</xdr:col>
      <xdr:colOff>704849</xdr:colOff>
      <xdr:row>4</xdr:row>
      <xdr:rowOff>219075</xdr:rowOff>
    </xdr:to>
    <xdr:sp macro="" textlink="">
      <xdr:nvSpPr>
        <xdr:cNvPr id="3" name="Flèche droite 2">
          <a:hlinkClick xmlns:r="http://schemas.openxmlformats.org/officeDocument/2006/relationships" r:id="rId1"/>
        </xdr:cNvPr>
        <xdr:cNvSpPr/>
      </xdr:nvSpPr>
      <xdr:spPr>
        <a:xfrm>
          <a:off x="57151" y="495300"/>
          <a:ext cx="2162174" cy="1238250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ar-DZ" sz="4000"/>
            <a:t>الرئيسية</a:t>
          </a:r>
          <a:endParaRPr lang="fr-FR" sz="4000"/>
        </a:p>
      </xdr:txBody>
    </xdr:sp>
    <xdr:clientData/>
  </xdr:twoCellAnchor>
  <xdr:twoCellAnchor>
    <xdr:from>
      <xdr:col>15</xdr:col>
      <xdr:colOff>0</xdr:colOff>
      <xdr:row>5</xdr:row>
      <xdr:rowOff>0</xdr:rowOff>
    </xdr:from>
    <xdr:to>
      <xdr:col>18</xdr:col>
      <xdr:colOff>0</xdr:colOff>
      <xdr:row>14</xdr:row>
      <xdr:rowOff>47625</xdr:rowOff>
    </xdr:to>
    <xdr:sp macro="" textlink="">
      <xdr:nvSpPr>
        <xdr:cNvPr id="6" name="Parchemin vertical 5"/>
        <xdr:cNvSpPr/>
      </xdr:nvSpPr>
      <xdr:spPr>
        <a:xfrm>
          <a:off x="0" y="1828800"/>
          <a:ext cx="1524000" cy="2876550"/>
        </a:xfrm>
        <a:prstGeom prst="verticalScroll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r" rtl="1"/>
          <a:r>
            <a:rPr lang="ar-DZ" sz="2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أضع العلامة (_) - تجدها مع</a:t>
          </a:r>
          <a:r>
            <a:rPr lang="ar-DZ" sz="24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الرقم 8 -</a:t>
          </a:r>
          <a:r>
            <a:rPr lang="ar-DZ" sz="2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في الخانات الفارغة من نقاط التلميذ</a:t>
          </a:r>
        </a:p>
        <a:p>
          <a:pPr algn="r" rtl="1"/>
          <a:endParaRPr lang="fr-FR" sz="2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15</xdr:col>
      <xdr:colOff>256462</xdr:colOff>
      <xdr:row>48</xdr:row>
      <xdr:rowOff>28575</xdr:rowOff>
    </xdr:from>
    <xdr:to>
      <xdr:col>18</xdr:col>
      <xdr:colOff>0</xdr:colOff>
      <xdr:row>53</xdr:row>
      <xdr:rowOff>38100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373350"/>
          <a:ext cx="2029538" cy="1466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1</xdr:row>
      <xdr:rowOff>285750</xdr:rowOff>
    </xdr:from>
    <xdr:to>
      <xdr:col>17</xdr:col>
      <xdr:colOff>495300</xdr:colOff>
      <xdr:row>5</xdr:row>
      <xdr:rowOff>85725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>
        <a:xfrm>
          <a:off x="12471158700" y="619125"/>
          <a:ext cx="2009775" cy="1257300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ar-DZ" sz="3600" b="1"/>
            <a:t>الرئيسية</a:t>
          </a:r>
          <a:endParaRPr lang="fr-FR" sz="3600" b="1"/>
        </a:p>
      </xdr:txBody>
    </xdr:sp>
    <xdr:clientData/>
  </xdr:twoCellAnchor>
  <xdr:twoCellAnchor>
    <xdr:from>
      <xdr:col>15</xdr:col>
      <xdr:colOff>9524</xdr:colOff>
      <xdr:row>6</xdr:row>
      <xdr:rowOff>19050</xdr:rowOff>
    </xdr:from>
    <xdr:to>
      <xdr:col>18</xdr:col>
      <xdr:colOff>0</xdr:colOff>
      <xdr:row>14</xdr:row>
      <xdr:rowOff>304800</xdr:rowOff>
    </xdr:to>
    <xdr:sp macro="" textlink="">
      <xdr:nvSpPr>
        <xdr:cNvPr id="3" name="Parchemin vertical 2"/>
        <xdr:cNvSpPr/>
      </xdr:nvSpPr>
      <xdr:spPr>
        <a:xfrm>
          <a:off x="0" y="2133600"/>
          <a:ext cx="2276476" cy="2876550"/>
        </a:xfrm>
        <a:prstGeom prst="verticalScroll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DZ" sz="2400" b="1" i="0" u="none" strike="noStrike" kern="0" cap="none" spc="50" normalizeH="0" baseline="0" noProof="0">
              <a:ln w="11430"/>
              <a:gradFill>
                <a:gsLst>
                  <a:gs pos="25000">
                    <a:srgbClr val="C0504D">
                      <a:satMod val="155000"/>
                    </a:srgbClr>
                  </a:gs>
                  <a:gs pos="100000">
                    <a:srgbClr val="C0504D">
                      <a:shade val="45000"/>
                      <a:satMod val="165000"/>
                    </a:srgb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uLnTx/>
              <a:uFillTx/>
              <a:latin typeface="+mn-lt"/>
              <a:ea typeface="+mn-ea"/>
              <a:cs typeface="+mn-cs"/>
            </a:rPr>
            <a:t>أضع العلامة  ( _ ) - تجدها مع الرقم 8 - في الخانات الفارغة من نقاط التلميذ</a:t>
          </a:r>
        </a:p>
        <a:p>
          <a:pPr algn="r" rtl="1"/>
          <a:endParaRPr lang="fr-FR" sz="2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15</xdr:col>
      <xdr:colOff>152400</xdr:colOff>
      <xdr:row>46</xdr:row>
      <xdr:rowOff>142875</xdr:rowOff>
    </xdr:from>
    <xdr:to>
      <xdr:col>18</xdr:col>
      <xdr:colOff>0</xdr:colOff>
      <xdr:row>49</xdr:row>
      <xdr:rowOff>438150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11425"/>
          <a:ext cx="2133600" cy="13716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47625</xdr:colOff>
      <xdr:row>1</xdr:row>
      <xdr:rowOff>28575</xdr:rowOff>
    </xdr:from>
    <xdr:to>
      <xdr:col>17</xdr:col>
      <xdr:colOff>495300</xdr:colOff>
      <xdr:row>4</xdr:row>
      <xdr:rowOff>200025</xdr:rowOff>
    </xdr:to>
    <xdr:sp macro="" textlink="">
      <xdr:nvSpPr>
        <xdr:cNvPr id="3" name="Flèche droite 2">
          <a:hlinkClick xmlns:r="http://schemas.openxmlformats.org/officeDocument/2006/relationships" r:id="rId1"/>
        </xdr:cNvPr>
        <xdr:cNvSpPr/>
      </xdr:nvSpPr>
      <xdr:spPr>
        <a:xfrm>
          <a:off x="12471158700" y="361950"/>
          <a:ext cx="1971675" cy="1314450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ar-DZ" sz="4000"/>
            <a:t>الرئيسية</a:t>
          </a:r>
          <a:endParaRPr lang="fr-FR" sz="4000"/>
        </a:p>
      </xdr:txBody>
    </xdr:sp>
    <xdr:clientData/>
  </xdr:twoCellAnchor>
  <xdr:twoCellAnchor>
    <xdr:from>
      <xdr:col>14</xdr:col>
      <xdr:colOff>1038224</xdr:colOff>
      <xdr:row>6</xdr:row>
      <xdr:rowOff>0</xdr:rowOff>
    </xdr:from>
    <xdr:to>
      <xdr:col>17</xdr:col>
      <xdr:colOff>761999</xdr:colOff>
      <xdr:row>14</xdr:row>
      <xdr:rowOff>209550</xdr:rowOff>
    </xdr:to>
    <xdr:sp macro="" textlink="">
      <xdr:nvSpPr>
        <xdr:cNvPr id="5" name="Parchemin vertical 4"/>
        <xdr:cNvSpPr/>
      </xdr:nvSpPr>
      <xdr:spPr>
        <a:xfrm>
          <a:off x="1" y="2143125"/>
          <a:ext cx="2286000" cy="2876550"/>
        </a:xfrm>
        <a:prstGeom prst="verticalScroll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DZ" sz="2400" b="1" i="0" u="none" strike="noStrike" kern="0" cap="none" spc="50" normalizeH="0" baseline="0" noProof="0">
              <a:ln w="11430"/>
              <a:gradFill>
                <a:gsLst>
                  <a:gs pos="25000">
                    <a:srgbClr val="C0504D">
                      <a:satMod val="155000"/>
                    </a:srgbClr>
                  </a:gs>
                  <a:gs pos="100000">
                    <a:srgbClr val="C0504D">
                      <a:shade val="45000"/>
                      <a:satMod val="165000"/>
                    </a:srgb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uLnTx/>
              <a:uFillTx/>
              <a:latin typeface="+mn-lt"/>
              <a:ea typeface="+mn-ea"/>
              <a:cs typeface="+mn-cs"/>
            </a:rPr>
            <a:t>أضع العلامة  ( _ ) - تجدها مع الرقم 8 - في الخانات الفارغة من نقاط التلميذ</a:t>
          </a:r>
        </a:p>
        <a:p>
          <a:pPr algn="r" rtl="1"/>
          <a:endParaRPr lang="fr-FR" sz="2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15</xdr:col>
      <xdr:colOff>180975</xdr:colOff>
      <xdr:row>46</xdr:row>
      <xdr:rowOff>171450</xdr:rowOff>
    </xdr:from>
    <xdr:to>
      <xdr:col>18</xdr:col>
      <xdr:colOff>0</xdr:colOff>
      <xdr:row>50</xdr:row>
      <xdr:rowOff>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649575"/>
          <a:ext cx="2105025" cy="14097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28574</xdr:colOff>
      <xdr:row>1</xdr:row>
      <xdr:rowOff>76200</xdr:rowOff>
    </xdr:from>
    <xdr:to>
      <xdr:col>10</xdr:col>
      <xdr:colOff>695324</xdr:colOff>
      <xdr:row>6</xdr:row>
      <xdr:rowOff>85725</xdr:rowOff>
    </xdr:to>
    <xdr:sp macro="" textlink="">
      <xdr:nvSpPr>
        <xdr:cNvPr id="2" name="Flèche droite 1">
          <a:hlinkClick xmlns:r="http://schemas.openxmlformats.org/officeDocument/2006/relationships" r:id="rId1"/>
        </xdr:cNvPr>
        <xdr:cNvSpPr/>
      </xdr:nvSpPr>
      <xdr:spPr>
        <a:xfrm>
          <a:off x="66676" y="371475"/>
          <a:ext cx="2190750" cy="1419225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ar-DZ" sz="4000"/>
            <a:t>الرئيسية</a:t>
          </a:r>
          <a:endParaRPr lang="fr-FR" sz="4000"/>
        </a:p>
      </xdr:txBody>
    </xdr:sp>
    <xdr:clientData/>
  </xdr:twoCellAnchor>
  <xdr:twoCellAnchor>
    <xdr:from>
      <xdr:col>8</xdr:col>
      <xdr:colOff>0</xdr:colOff>
      <xdr:row>9</xdr:row>
      <xdr:rowOff>0</xdr:rowOff>
    </xdr:from>
    <xdr:to>
      <xdr:col>10</xdr:col>
      <xdr:colOff>104775</xdr:colOff>
      <xdr:row>17</xdr:row>
      <xdr:rowOff>200025</xdr:rowOff>
    </xdr:to>
    <xdr:sp macro="" textlink="">
      <xdr:nvSpPr>
        <xdr:cNvPr id="5" name="Organigramme : Bande perforée 4"/>
        <xdr:cNvSpPr/>
      </xdr:nvSpPr>
      <xdr:spPr>
        <a:xfrm>
          <a:off x="12476883225" y="2124075"/>
          <a:ext cx="1628775" cy="1876425"/>
        </a:xfrm>
        <a:prstGeom prst="flowChartPunchedTap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r" rtl="1"/>
          <a:r>
            <a:rPr lang="ar-DZ" sz="28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يملأ الجدول    آليا</a:t>
          </a:r>
          <a:endParaRPr lang="fr-FR" sz="2800" b="1" cap="none" spc="0">
            <a:ln w="11430"/>
            <a:gradFill>
              <a:gsLst>
                <a:gs pos="0">
                  <a:schemeClr val="accent6">
                    <a:tint val="90000"/>
                    <a:satMod val="120000"/>
                  </a:schemeClr>
                </a:gs>
                <a:gs pos="25000">
                  <a:schemeClr val="accent6">
                    <a:tint val="93000"/>
                    <a:satMod val="120000"/>
                  </a:schemeClr>
                </a:gs>
                <a:gs pos="50000">
                  <a:schemeClr val="accent6">
                    <a:shade val="89000"/>
                    <a:satMod val="110000"/>
                  </a:schemeClr>
                </a:gs>
                <a:gs pos="75000">
                  <a:schemeClr val="accent6">
                    <a:tint val="93000"/>
                    <a:satMod val="120000"/>
                  </a:schemeClr>
                </a:gs>
                <a:gs pos="100000">
                  <a:schemeClr val="accent6">
                    <a:tint val="90000"/>
                    <a:satMod val="120000"/>
                  </a:schemeClr>
                </a:gs>
              </a:gsLst>
              <a:lin ang="5400000"/>
            </a:gradFill>
            <a:effectLst>
              <a:outerShdw blurRad="80000" dist="40000" dir="504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twoCellAnchor>
  <xdr:twoCellAnchor>
    <xdr:from>
      <xdr:col>8</xdr:col>
      <xdr:colOff>285750</xdr:colOff>
      <xdr:row>17</xdr:row>
      <xdr:rowOff>209549</xdr:rowOff>
    </xdr:from>
    <xdr:to>
      <xdr:col>10</xdr:col>
      <xdr:colOff>485775</xdr:colOff>
      <xdr:row>23</xdr:row>
      <xdr:rowOff>47624</xdr:rowOff>
    </xdr:to>
    <xdr:sp macro="" textlink="">
      <xdr:nvSpPr>
        <xdr:cNvPr id="3" name="Rectangle à coins arrondis 2"/>
        <xdr:cNvSpPr/>
      </xdr:nvSpPr>
      <xdr:spPr>
        <a:xfrm>
          <a:off x="276225" y="4219574"/>
          <a:ext cx="1724025" cy="109537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 rtl="1"/>
          <a:r>
            <a:rPr lang="ar-DZ" sz="28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أدخل عتبة </a:t>
          </a:r>
          <a:r>
            <a:rPr lang="ar-DZ" sz="2800" b="0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الانتقال</a:t>
          </a:r>
          <a:endParaRPr lang="fr-FR" sz="2800" b="0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twoCellAnchor>
  <xdr:twoCellAnchor>
    <xdr:from>
      <xdr:col>8</xdr:col>
      <xdr:colOff>285750</xdr:colOff>
      <xdr:row>20</xdr:row>
      <xdr:rowOff>128587</xdr:rowOff>
    </xdr:from>
    <xdr:to>
      <xdr:col>9</xdr:col>
      <xdr:colOff>190500</xdr:colOff>
      <xdr:row>25</xdr:row>
      <xdr:rowOff>161925</xdr:rowOff>
    </xdr:to>
    <xdr:cxnSp macro="">
      <xdr:nvCxnSpPr>
        <xdr:cNvPr id="6" name="Connecteur en arc 5"/>
        <xdr:cNvCxnSpPr>
          <a:stCxn id="3" idx="3"/>
        </xdr:cNvCxnSpPr>
      </xdr:nvCxnSpPr>
      <xdr:spPr>
        <a:xfrm flipH="1">
          <a:off x="1333500" y="4767262"/>
          <a:ext cx="666750" cy="1081088"/>
        </a:xfrm>
        <a:prstGeom prst="curvedConnector4">
          <a:avLst>
            <a:gd name="adj1" fmla="val -34286"/>
            <a:gd name="adj2" fmla="val 99119"/>
          </a:avLst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238125</xdr:colOff>
      <xdr:row>46</xdr:row>
      <xdr:rowOff>19050</xdr:rowOff>
    </xdr:from>
    <xdr:to>
      <xdr:col>10</xdr:col>
      <xdr:colOff>666750</xdr:colOff>
      <xdr:row>52</xdr:row>
      <xdr:rowOff>247650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0106025"/>
          <a:ext cx="1952625" cy="15335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2</xdr:row>
      <xdr:rowOff>85725</xdr:rowOff>
    </xdr:from>
    <xdr:to>
      <xdr:col>10</xdr:col>
      <xdr:colOff>504825</xdr:colOff>
      <xdr:row>6</xdr:row>
      <xdr:rowOff>180975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>
        <a:xfrm>
          <a:off x="257175" y="733425"/>
          <a:ext cx="1943100" cy="1314450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ar-DZ" sz="4000"/>
            <a:t>الرئيسية</a:t>
          </a:r>
          <a:endParaRPr lang="fr-FR" sz="4000"/>
        </a:p>
      </xdr:txBody>
    </xdr:sp>
    <xdr:clientData/>
  </xdr:twoCellAnchor>
  <xdr:twoCellAnchor editAs="oneCell">
    <xdr:from>
      <xdr:col>8</xdr:col>
      <xdr:colOff>171450</xdr:colOff>
      <xdr:row>46</xdr:row>
      <xdr:rowOff>285750</xdr:rowOff>
    </xdr:from>
    <xdr:to>
      <xdr:col>11</xdr:col>
      <xdr:colOff>0</xdr:colOff>
      <xdr:row>53</xdr:row>
      <xdr:rowOff>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725650"/>
          <a:ext cx="2114550" cy="14668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</xdr:colOff>
      <xdr:row>0</xdr:row>
      <xdr:rowOff>228599</xdr:rowOff>
    </xdr:from>
    <xdr:to>
      <xdr:col>12</xdr:col>
      <xdr:colOff>581025</xdr:colOff>
      <xdr:row>5</xdr:row>
      <xdr:rowOff>95250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>
        <a:xfrm>
          <a:off x="180975" y="228599"/>
          <a:ext cx="2076450" cy="1276351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ar-DZ" sz="4000"/>
            <a:t>الرئيسية</a:t>
          </a:r>
          <a:endParaRPr lang="fr-FR" sz="4000"/>
        </a:p>
      </xdr:txBody>
    </xdr:sp>
    <xdr:clientData/>
  </xdr:twoCellAnchor>
  <xdr:twoCellAnchor>
    <xdr:from>
      <xdr:col>10</xdr:col>
      <xdr:colOff>57150</xdr:colOff>
      <xdr:row>7</xdr:row>
      <xdr:rowOff>190499</xdr:rowOff>
    </xdr:from>
    <xdr:to>
      <xdr:col>13</xdr:col>
      <xdr:colOff>0</xdr:colOff>
      <xdr:row>15</xdr:row>
      <xdr:rowOff>238124</xdr:rowOff>
    </xdr:to>
    <xdr:sp macro="" textlink="">
      <xdr:nvSpPr>
        <xdr:cNvPr id="2" name="Organigramme : Bande perforée 1"/>
        <xdr:cNvSpPr/>
      </xdr:nvSpPr>
      <xdr:spPr>
        <a:xfrm>
          <a:off x="0" y="2114549"/>
          <a:ext cx="1466850" cy="2105025"/>
        </a:xfrm>
        <a:prstGeom prst="flowChartPunchedTap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r" rtl="1"/>
          <a:r>
            <a:rPr lang="ar-DZ" sz="18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في هذا الجدول تملأ نقاط الامتحان فقط</a:t>
          </a:r>
          <a:endParaRPr lang="fr-FR" sz="1800" b="1" cap="none" spc="0">
            <a:ln w="11430"/>
            <a:gradFill>
              <a:gsLst>
                <a:gs pos="0">
                  <a:schemeClr val="accent6">
                    <a:tint val="90000"/>
                    <a:satMod val="120000"/>
                  </a:schemeClr>
                </a:gs>
                <a:gs pos="25000">
                  <a:schemeClr val="accent6">
                    <a:tint val="93000"/>
                    <a:satMod val="120000"/>
                  </a:schemeClr>
                </a:gs>
                <a:gs pos="50000">
                  <a:schemeClr val="accent6">
                    <a:shade val="89000"/>
                    <a:satMod val="110000"/>
                  </a:schemeClr>
                </a:gs>
                <a:gs pos="75000">
                  <a:schemeClr val="accent6">
                    <a:tint val="93000"/>
                    <a:satMod val="120000"/>
                  </a:schemeClr>
                </a:gs>
                <a:gs pos="100000">
                  <a:schemeClr val="accent6">
                    <a:tint val="90000"/>
                    <a:satMod val="120000"/>
                  </a:schemeClr>
                </a:gs>
              </a:gsLst>
              <a:lin ang="5400000"/>
            </a:gradFill>
            <a:effectLst>
              <a:outerShdw blurRad="80000" dist="40000" dir="504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10</xdr:col>
      <xdr:colOff>219076</xdr:colOff>
      <xdr:row>48</xdr:row>
      <xdr:rowOff>304800</xdr:rowOff>
    </xdr:from>
    <xdr:to>
      <xdr:col>12</xdr:col>
      <xdr:colOff>696039</xdr:colOff>
      <xdr:row>55</xdr:row>
      <xdr:rowOff>180975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61" y="12773025"/>
          <a:ext cx="2000963" cy="15240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257175</xdr:colOff>
      <xdr:row>0</xdr:row>
      <xdr:rowOff>0</xdr:rowOff>
    </xdr:from>
    <xdr:to>
      <xdr:col>10</xdr:col>
      <xdr:colOff>923925</xdr:colOff>
      <xdr:row>4</xdr:row>
      <xdr:rowOff>161925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>
        <a:xfrm>
          <a:off x="140634" y="0"/>
          <a:ext cx="1731309" cy="1170454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ar-DZ" sz="3600"/>
            <a:t>الرئيسية</a:t>
          </a:r>
          <a:endParaRPr lang="fr-FR" sz="3600"/>
        </a:p>
      </xdr:txBody>
    </xdr:sp>
    <xdr:clientData/>
  </xdr:twoCellAnchor>
  <xdr:twoCellAnchor>
    <xdr:from>
      <xdr:col>9</xdr:col>
      <xdr:colOff>66675</xdr:colOff>
      <xdr:row>4</xdr:row>
      <xdr:rowOff>209550</xdr:rowOff>
    </xdr:from>
    <xdr:to>
      <xdr:col>10</xdr:col>
      <xdr:colOff>1057275</xdr:colOff>
      <xdr:row>13</xdr:row>
      <xdr:rowOff>85725</xdr:rowOff>
    </xdr:to>
    <xdr:sp macro="" textlink="">
      <xdr:nvSpPr>
        <xdr:cNvPr id="5" name="Organigramme : Bande perforée 4"/>
        <xdr:cNvSpPr/>
      </xdr:nvSpPr>
      <xdr:spPr>
        <a:xfrm>
          <a:off x="7284" y="1218079"/>
          <a:ext cx="2055159" cy="1960470"/>
        </a:xfrm>
        <a:prstGeom prst="flowChartPunchedTape">
          <a:avLst/>
        </a:prstGeom>
        <a:solidFill>
          <a:srgbClr val="FF0000"/>
        </a:solidFill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r" rtl="1"/>
          <a:r>
            <a:rPr lang="ar-DZ" sz="2400"/>
            <a:t>اكتب رقم المترشح في الخانة الصفراء وستظهر نتيجته</a:t>
          </a:r>
          <a:endParaRPr lang="fr-FR" sz="2400"/>
        </a:p>
      </xdr:txBody>
    </xdr:sp>
    <xdr:clientData/>
  </xdr:twoCellAnchor>
  <xdr:twoCellAnchor>
    <xdr:from>
      <xdr:col>9</xdr:col>
      <xdr:colOff>28574</xdr:colOff>
      <xdr:row>14</xdr:row>
      <xdr:rowOff>85725</xdr:rowOff>
    </xdr:from>
    <xdr:to>
      <xdr:col>10</xdr:col>
      <xdr:colOff>333375</xdr:colOff>
      <xdr:row>19</xdr:row>
      <xdr:rowOff>19050</xdr:rowOff>
    </xdr:to>
    <xdr:sp macro="" textlink="">
      <xdr:nvSpPr>
        <xdr:cNvPr id="2" name="Rectangle à coins arrondis 1"/>
        <xdr:cNvSpPr/>
      </xdr:nvSpPr>
      <xdr:spPr>
        <a:xfrm>
          <a:off x="731184" y="3425078"/>
          <a:ext cx="1369360" cy="1143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ar-DZ" sz="2800"/>
            <a:t>أدخل رقم التلميذهنا</a:t>
          </a:r>
          <a:endParaRPr lang="fr-FR" sz="2800"/>
        </a:p>
      </xdr:txBody>
    </xdr:sp>
    <xdr:clientData/>
  </xdr:twoCellAnchor>
  <xdr:twoCellAnchor>
    <xdr:from>
      <xdr:col>10</xdr:col>
      <xdr:colOff>371474</xdr:colOff>
      <xdr:row>16</xdr:row>
      <xdr:rowOff>28574</xdr:rowOff>
    </xdr:from>
    <xdr:to>
      <xdr:col>10</xdr:col>
      <xdr:colOff>714374</xdr:colOff>
      <xdr:row>18</xdr:row>
      <xdr:rowOff>180974</xdr:rowOff>
    </xdr:to>
    <xdr:cxnSp macro="">
      <xdr:nvCxnSpPr>
        <xdr:cNvPr id="6" name="Connecteur en arc 5"/>
        <xdr:cNvCxnSpPr/>
      </xdr:nvCxnSpPr>
      <xdr:spPr>
        <a:xfrm rot="5400000">
          <a:off x="182097" y="4029074"/>
          <a:ext cx="679076" cy="342900"/>
        </a:xfrm>
        <a:prstGeom prst="curvedConnector3">
          <a:avLst>
            <a:gd name="adj1" fmla="val 705"/>
          </a:avLst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</xdr:colOff>
      <xdr:row>25</xdr:row>
      <xdr:rowOff>180975</xdr:rowOff>
    </xdr:from>
    <xdr:to>
      <xdr:col>11</xdr:col>
      <xdr:colOff>0</xdr:colOff>
      <xdr:row>26</xdr:row>
      <xdr:rowOff>0</xdr:rowOff>
    </xdr:to>
    <xdr:cxnSp macro="">
      <xdr:nvCxnSpPr>
        <xdr:cNvPr id="9" name="Connecteur droit 8"/>
        <xdr:cNvCxnSpPr/>
      </xdr:nvCxnSpPr>
      <xdr:spPr>
        <a:xfrm flipH="1">
          <a:off x="0" y="5873563"/>
          <a:ext cx="9298081" cy="9525"/>
        </a:xfrm>
        <a:prstGeom prst="line">
          <a:avLst/>
        </a:prstGeom>
        <a:ln>
          <a:prstDash val="dashDot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247650</xdr:colOff>
      <xdr:row>43</xdr:row>
      <xdr:rowOff>180975</xdr:rowOff>
    </xdr:from>
    <xdr:to>
      <xdr:col>11</xdr:col>
      <xdr:colOff>0</xdr:colOff>
      <xdr:row>51</xdr:row>
      <xdr:rowOff>19050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391775"/>
          <a:ext cx="1885950" cy="14668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15876</xdr:colOff>
      <xdr:row>0</xdr:row>
      <xdr:rowOff>133351</xdr:rowOff>
    </xdr:from>
    <xdr:to>
      <xdr:col>23</xdr:col>
      <xdr:colOff>692727</xdr:colOff>
      <xdr:row>6</xdr:row>
      <xdr:rowOff>311727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>
        <a:xfrm>
          <a:off x="3879273" y="133351"/>
          <a:ext cx="2200851" cy="2135331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ar-DZ" sz="4000" b="1"/>
            <a:t>الرئيسية</a:t>
          </a:r>
          <a:endParaRPr lang="fr-FR" sz="4000" b="1"/>
        </a:p>
      </xdr:txBody>
    </xdr:sp>
    <xdr:clientData/>
  </xdr:twoCellAnchor>
  <xdr:oneCellAnchor>
    <xdr:from>
      <xdr:col>2</xdr:col>
      <xdr:colOff>731595</xdr:colOff>
      <xdr:row>0</xdr:row>
      <xdr:rowOff>47625</xdr:rowOff>
    </xdr:from>
    <xdr:ext cx="2886559" cy="937629"/>
    <xdr:sp macro="" textlink="">
      <xdr:nvSpPr>
        <xdr:cNvPr id="6" name="Rectangle 5"/>
        <xdr:cNvSpPr/>
      </xdr:nvSpPr>
      <xdr:spPr>
        <a:xfrm>
          <a:off x="12479465846" y="47625"/>
          <a:ext cx="288655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ar-DZ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كشف النقاط</a:t>
          </a:r>
          <a:endParaRPr lang="fr-FR" sz="5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  <xdr:oneCellAnchor>
    <xdr:from>
      <xdr:col>13</xdr:col>
      <xdr:colOff>412750</xdr:colOff>
      <xdr:row>0</xdr:row>
      <xdr:rowOff>0</xdr:rowOff>
    </xdr:from>
    <xdr:ext cx="2886559" cy="937629"/>
    <xdr:sp macro="" textlink="">
      <xdr:nvSpPr>
        <xdr:cNvPr id="7" name="Rectangle 6"/>
        <xdr:cNvSpPr/>
      </xdr:nvSpPr>
      <xdr:spPr>
        <a:xfrm>
          <a:off x="12471402691" y="0"/>
          <a:ext cx="288655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ar-DZ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كشف النقاط</a:t>
          </a:r>
          <a:endParaRPr lang="fr-FR" sz="5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  <xdr:twoCellAnchor>
    <xdr:from>
      <xdr:col>21</xdr:col>
      <xdr:colOff>0</xdr:colOff>
      <xdr:row>16</xdr:row>
      <xdr:rowOff>277090</xdr:rowOff>
    </xdr:from>
    <xdr:to>
      <xdr:col>29</xdr:col>
      <xdr:colOff>0</xdr:colOff>
      <xdr:row>26</xdr:row>
      <xdr:rowOff>51954</xdr:rowOff>
    </xdr:to>
    <xdr:sp macro="" textlink="">
      <xdr:nvSpPr>
        <xdr:cNvPr id="8" name="Parchemin vertical 7"/>
        <xdr:cNvSpPr/>
      </xdr:nvSpPr>
      <xdr:spPr>
        <a:xfrm>
          <a:off x="0" y="6961908"/>
          <a:ext cx="6096000" cy="4191001"/>
        </a:xfrm>
        <a:prstGeom prst="verticalScroll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 rtl="1"/>
          <a:r>
            <a:rPr lang="ar-DZ" sz="4800" b="1">
              <a:solidFill>
                <a:srgbClr val="FF0000"/>
              </a:solidFill>
            </a:rPr>
            <a:t>هام :</a:t>
          </a:r>
        </a:p>
        <a:p>
          <a:pPr algn="r" rtl="1"/>
          <a:r>
            <a:rPr lang="ar-DZ" sz="4000" b="1"/>
            <a:t>طبع الكشوف يكون مثنى مثنى بإدخال رقم فردي للتلميذ في الخانة الزرقاء بعد اختيار</a:t>
          </a:r>
          <a:r>
            <a:rPr lang="ar-DZ" sz="4000" b="1" baseline="0"/>
            <a:t> الفصل</a:t>
          </a:r>
          <a:endParaRPr lang="fr-FR" sz="4000" b="1"/>
        </a:p>
      </xdr:txBody>
    </xdr:sp>
    <xdr:clientData/>
  </xdr:twoCellAnchor>
  <xdr:twoCellAnchor>
    <xdr:from>
      <xdr:col>10</xdr:col>
      <xdr:colOff>727363</xdr:colOff>
      <xdr:row>0</xdr:row>
      <xdr:rowOff>0</xdr:rowOff>
    </xdr:from>
    <xdr:to>
      <xdr:col>10</xdr:col>
      <xdr:colOff>813955</xdr:colOff>
      <xdr:row>33</xdr:row>
      <xdr:rowOff>0</xdr:rowOff>
    </xdr:to>
    <xdr:cxnSp macro="">
      <xdr:nvCxnSpPr>
        <xdr:cNvPr id="10" name="Connecteur droit 9"/>
        <xdr:cNvCxnSpPr/>
      </xdr:nvCxnSpPr>
      <xdr:spPr>
        <a:xfrm>
          <a:off x="14443363" y="0"/>
          <a:ext cx="86592" cy="12174682"/>
        </a:xfrm>
        <a:prstGeom prst="line">
          <a:avLst/>
        </a:prstGeom>
        <a:ln>
          <a:prstDash val="dashDot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23</xdr:col>
      <xdr:colOff>744682</xdr:colOff>
      <xdr:row>21</xdr:row>
      <xdr:rowOff>467592</xdr:rowOff>
    </xdr:from>
    <xdr:to>
      <xdr:col>29</xdr:col>
      <xdr:colOff>0</xdr:colOff>
      <xdr:row>32</xdr:row>
      <xdr:rowOff>69273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750137"/>
          <a:ext cx="3827318" cy="2511136"/>
        </a:xfrm>
        <a:prstGeom prst="rect">
          <a:avLst/>
        </a:prstGeom>
      </xdr:spPr>
    </xdr:pic>
    <xdr:clientData/>
  </xdr:twoCellAnchor>
  <xdr:twoCellAnchor>
    <xdr:from>
      <xdr:col>26</xdr:col>
      <xdr:colOff>663350</xdr:colOff>
      <xdr:row>5</xdr:row>
      <xdr:rowOff>62960</xdr:rowOff>
    </xdr:from>
    <xdr:to>
      <xdr:col>28</xdr:col>
      <xdr:colOff>751822</xdr:colOff>
      <xdr:row>9</xdr:row>
      <xdr:rowOff>514726</xdr:rowOff>
    </xdr:to>
    <xdr:sp macro="" textlink="">
      <xdr:nvSpPr>
        <xdr:cNvPr id="11" name="Virage 10"/>
        <xdr:cNvSpPr/>
      </xdr:nvSpPr>
      <xdr:spPr>
        <a:xfrm rot="11343955" flipH="1">
          <a:off x="10178" y="1621596"/>
          <a:ext cx="1612472" cy="1941130"/>
        </a:xfrm>
        <a:prstGeom prst="bentArrow">
          <a:avLst>
            <a:gd name="adj1" fmla="val 23708"/>
            <a:gd name="adj2" fmla="val 33659"/>
            <a:gd name="adj3" fmla="val 25000"/>
            <a:gd name="adj4" fmla="val 4375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51954</xdr:colOff>
      <xdr:row>10</xdr:row>
      <xdr:rowOff>484909</xdr:rowOff>
    </xdr:from>
    <xdr:to>
      <xdr:col>22</xdr:col>
      <xdr:colOff>623454</xdr:colOff>
      <xdr:row>13</xdr:row>
      <xdr:rowOff>34635</xdr:rowOff>
    </xdr:to>
    <xdr:sp macro="" textlink="">
      <xdr:nvSpPr>
        <xdr:cNvPr id="12" name="Flèche droite 11"/>
        <xdr:cNvSpPr/>
      </xdr:nvSpPr>
      <xdr:spPr>
        <a:xfrm rot="16200000">
          <a:off x="4442114" y="4320886"/>
          <a:ext cx="1108363" cy="571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fr-FR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0</xdr:row>
      <xdr:rowOff>190499</xdr:rowOff>
    </xdr:from>
    <xdr:to>
      <xdr:col>21</xdr:col>
      <xdr:colOff>447675</xdr:colOff>
      <xdr:row>7</xdr:row>
      <xdr:rowOff>142875</xdr:rowOff>
    </xdr:to>
    <xdr:sp macro="" textlink="">
      <xdr:nvSpPr>
        <xdr:cNvPr id="2" name="Flèche droite 1">
          <a:hlinkClick xmlns:r="http://schemas.openxmlformats.org/officeDocument/2006/relationships" r:id="rId1"/>
        </xdr:cNvPr>
        <xdr:cNvSpPr/>
      </xdr:nvSpPr>
      <xdr:spPr>
        <a:xfrm>
          <a:off x="314325" y="190499"/>
          <a:ext cx="2733675" cy="1819276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 rtl="1"/>
          <a:r>
            <a:rPr lang="ar-DZ" sz="4400"/>
            <a:t>الرئيسية</a:t>
          </a:r>
          <a:endParaRPr lang="fr-FR" sz="4400"/>
        </a:p>
      </xdr:txBody>
    </xdr:sp>
    <xdr:clientData/>
  </xdr:twoCellAnchor>
  <xdr:twoCellAnchor editAs="oneCell">
    <xdr:from>
      <xdr:col>18</xdr:col>
      <xdr:colOff>95250</xdr:colOff>
      <xdr:row>48</xdr:row>
      <xdr:rowOff>133350</xdr:rowOff>
    </xdr:from>
    <xdr:to>
      <xdr:col>21</xdr:col>
      <xdr:colOff>492125</xdr:colOff>
      <xdr:row>55</xdr:row>
      <xdr:rowOff>19049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875" y="14373225"/>
          <a:ext cx="2682875" cy="1755774"/>
        </a:xfrm>
        <a:prstGeom prst="rect">
          <a:avLst/>
        </a:prstGeom>
      </xdr:spPr>
    </xdr:pic>
    <xdr:clientData/>
  </xdr:twoCellAnchor>
  <xdr:twoCellAnchor>
    <xdr:from>
      <xdr:col>18</xdr:col>
      <xdr:colOff>209550</xdr:colOff>
      <xdr:row>9</xdr:row>
      <xdr:rowOff>9524</xdr:rowOff>
    </xdr:from>
    <xdr:to>
      <xdr:col>20</xdr:col>
      <xdr:colOff>752475</xdr:colOff>
      <xdr:row>18</xdr:row>
      <xdr:rowOff>161924</xdr:rowOff>
    </xdr:to>
    <xdr:sp macro="" textlink="">
      <xdr:nvSpPr>
        <xdr:cNvPr id="4" name="Parchemin vertical 3"/>
        <xdr:cNvSpPr/>
      </xdr:nvSpPr>
      <xdr:spPr>
        <a:xfrm>
          <a:off x="771525" y="2571749"/>
          <a:ext cx="2066925" cy="2809875"/>
        </a:xfrm>
        <a:prstGeom prst="verticalScroll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 rtl="1"/>
          <a:r>
            <a:rPr lang="ar-DZ" sz="40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يملأ الجدول آليا</a:t>
          </a:r>
          <a:endParaRPr lang="fr-FR" sz="40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oneCellAnchor>
    <xdr:from>
      <xdr:col>18</xdr:col>
      <xdr:colOff>200025</xdr:colOff>
      <xdr:row>22</xdr:row>
      <xdr:rowOff>34004</xdr:rowOff>
    </xdr:from>
    <xdr:ext cx="2514600" cy="76609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ZoneTexte 4"/>
            <xdr:cNvSpPr txBox="1"/>
          </xdr:nvSpPr>
          <xdr:spPr>
            <a:xfrm>
              <a:off x="333375" y="6434804"/>
              <a:ext cx="2514600" cy="7660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noAutofit/>
            </a:bodyPr>
            <a:lstStyle/>
            <a:p>
              <a:pPr algn="r" rtl="1"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fr-FR" sz="2000" i="1">
                            <a:latin typeface="Cambria Math"/>
                          </a:rPr>
                        </m:ctrlPr>
                      </m:fPr>
                      <m:num>
                        <m:r>
                          <a:rPr lang="ar-DZ" sz="2000" b="0" i="1">
                            <a:latin typeface="Cambria Math"/>
                          </a:rPr>
                          <m:t>فرنسية</m:t>
                        </m:r>
                        <m:r>
                          <a:rPr lang="ar-DZ" sz="2000" i="1">
                            <a:latin typeface="Cambria Math"/>
                          </a:rPr>
                          <m:t>+</m:t>
                        </m:r>
                        <m:r>
                          <a:rPr lang="ar-DZ" sz="2000" b="0" i="1">
                            <a:latin typeface="Cambria Math"/>
                          </a:rPr>
                          <m:t>رياضيات</m:t>
                        </m:r>
                        <m:r>
                          <a:rPr lang="ar-DZ" sz="2000" i="1">
                            <a:latin typeface="Cambria Math"/>
                          </a:rPr>
                          <m:t>+</m:t>
                        </m:r>
                        <m:r>
                          <a:rPr lang="ar-DZ" sz="2000" b="0" i="1">
                            <a:latin typeface="Cambria Math"/>
                          </a:rPr>
                          <m:t>لغة</m:t>
                        </m:r>
                      </m:num>
                      <m:den>
                        <m:r>
                          <a:rPr lang="ar-DZ" sz="2000" b="0" i="1">
                            <a:latin typeface="Cambria Math"/>
                          </a:rPr>
                          <m:t>3</m:t>
                        </m:r>
                      </m:den>
                    </m:f>
                  </m:oMath>
                </m:oMathPara>
              </a14:m>
              <a:endParaRPr lang="fr-FR" sz="2000"/>
            </a:p>
          </xdr:txBody>
        </xdr:sp>
      </mc:Choice>
      <mc:Fallback xmlns="">
        <xdr:sp macro="" textlink="">
          <xdr:nvSpPr>
            <xdr:cNvPr id="5" name="ZoneTexte 4"/>
            <xdr:cNvSpPr txBox="1"/>
          </xdr:nvSpPr>
          <xdr:spPr>
            <a:xfrm>
              <a:off x="333375" y="6434804"/>
              <a:ext cx="2514600" cy="7660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noAutofit/>
            </a:bodyPr>
            <a:lstStyle/>
            <a:p>
              <a:pPr algn="r" rtl="1"/>
              <a:r>
                <a:rPr lang="fr-FR" sz="2000" i="0">
                  <a:latin typeface="Cambria Math"/>
                </a:rPr>
                <a:t>(</a:t>
              </a:r>
              <a:r>
                <a:rPr lang="ar-DZ" sz="2000" b="0" i="0">
                  <a:latin typeface="Cambria Math"/>
                </a:rPr>
                <a:t>فرنسية</a:t>
              </a:r>
              <a:r>
                <a:rPr lang="ar-DZ" sz="2000" i="0">
                  <a:latin typeface="Cambria Math"/>
                </a:rPr>
                <a:t>+</a:t>
              </a:r>
              <a:r>
                <a:rPr lang="ar-DZ" sz="2000" b="0" i="0">
                  <a:latin typeface="Cambria Math"/>
                </a:rPr>
                <a:t>رياضيات</a:t>
              </a:r>
              <a:r>
                <a:rPr lang="ar-DZ" sz="2000" i="0">
                  <a:latin typeface="Cambria Math"/>
                </a:rPr>
                <a:t>+</a:t>
              </a:r>
              <a:r>
                <a:rPr lang="ar-DZ" sz="2000" b="0" i="0">
                  <a:latin typeface="Cambria Math"/>
                </a:rPr>
                <a:t>لغة</a:t>
              </a:r>
              <a:r>
                <a:rPr lang="fr-FR" sz="2000" b="0" i="0">
                  <a:latin typeface="Cambria Math"/>
                </a:rPr>
                <a:t>)/</a:t>
              </a:r>
              <a:r>
                <a:rPr lang="ar-DZ" sz="2000" b="0" i="0">
                  <a:latin typeface="Cambria Math"/>
                </a:rPr>
                <a:t>3</a:t>
              </a:r>
              <a:endParaRPr lang="fr-FR" sz="2000"/>
            </a:p>
          </xdr:txBody>
        </xdr:sp>
      </mc:Fallback>
    </mc:AlternateContent>
    <xdr:clientData/>
  </xdr:oneCellAnchor>
  <xdr:oneCellAnchor>
    <xdr:from>
      <xdr:col>18</xdr:col>
      <xdr:colOff>85725</xdr:colOff>
      <xdr:row>28</xdr:row>
      <xdr:rowOff>190500</xdr:rowOff>
    </xdr:from>
    <xdr:ext cx="2962275" cy="6858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ZoneTexte 7"/>
            <xdr:cNvSpPr txBox="1"/>
          </xdr:nvSpPr>
          <xdr:spPr>
            <a:xfrm>
              <a:off x="0" y="8362950"/>
              <a:ext cx="2962275" cy="6858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ctr">
              <a:noAutofit/>
            </a:bodyPr>
            <a:lstStyle/>
            <a:p>
              <a:pPr algn="r" rtl="1"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fr-FR" sz="1800" i="1">
                            <a:latin typeface="Cambria Math"/>
                          </a:rPr>
                        </m:ctrlPr>
                      </m:fPr>
                      <m:num>
                        <m:r>
                          <a:rPr lang="ar-DZ" sz="1800" b="0" i="1">
                            <a:latin typeface="Cambria Math"/>
                          </a:rPr>
                          <m:t>فرنسية</m:t>
                        </m:r>
                        <m:r>
                          <a:rPr lang="ar-DZ" sz="1800" i="1">
                            <a:latin typeface="Cambria Math"/>
                          </a:rPr>
                          <m:t>+</m:t>
                        </m:r>
                        <m:r>
                          <a:rPr kumimoji="0" lang="ar-DZ" sz="18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prstClr val="black"/>
                            </a:solidFill>
                            <a:effectLst/>
                            <a:uLnTx/>
                            <a:uFillTx/>
                            <a:latin typeface="Cambria Math"/>
                            <a:ea typeface="+mn-ea"/>
                          </a:rPr>
                          <m:t>2</m:t>
                        </m:r>
                        <m:r>
                          <a:rPr kumimoji="0" lang="ar-DZ" sz="18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prstClr val="black"/>
                            </a:solidFill>
                            <a:effectLst/>
                            <a:uLnTx/>
                            <a:uFillTx/>
                            <a:latin typeface="Cambria Math"/>
                            <a:ea typeface="+mn-ea"/>
                          </a:rPr>
                          <m:t>×</m:t>
                        </m:r>
                        <m:r>
                          <a:rPr lang="ar-DZ" sz="1800" b="0" i="1">
                            <a:latin typeface="Cambria Math"/>
                          </a:rPr>
                          <m:t>رياضيات</m:t>
                        </m:r>
                        <m:r>
                          <a:rPr lang="ar-DZ" sz="1800" i="1">
                            <a:latin typeface="Cambria Math"/>
                          </a:rPr>
                          <m:t>+</m:t>
                        </m:r>
                        <m:r>
                          <a:rPr lang="ar-DZ" sz="1800" b="0" i="1">
                            <a:latin typeface="Cambria Math"/>
                          </a:rPr>
                          <m:t>2</m:t>
                        </m:r>
                        <m:r>
                          <a:rPr lang="ar-DZ" sz="1800" i="1">
                            <a:latin typeface="Cambria Math"/>
                          </a:rPr>
                          <m:t>×</m:t>
                        </m:r>
                        <m:r>
                          <a:rPr lang="ar-DZ" sz="1800" b="0" i="1">
                            <a:latin typeface="Cambria Math"/>
                          </a:rPr>
                          <m:t>لغة</m:t>
                        </m:r>
                      </m:num>
                      <m:den>
                        <m:r>
                          <a:rPr lang="ar-DZ" sz="1800" b="0" i="1">
                            <a:latin typeface="Cambria Math"/>
                          </a:rPr>
                          <m:t>5</m:t>
                        </m:r>
                      </m:den>
                    </m:f>
                  </m:oMath>
                </m:oMathPara>
              </a14:m>
              <a:endParaRPr lang="fr-FR" sz="1800"/>
            </a:p>
          </xdr:txBody>
        </xdr:sp>
      </mc:Choice>
      <mc:Fallback xmlns="">
        <xdr:sp macro="" textlink="">
          <xdr:nvSpPr>
            <xdr:cNvPr id="8" name="ZoneTexte 7"/>
            <xdr:cNvSpPr txBox="1"/>
          </xdr:nvSpPr>
          <xdr:spPr>
            <a:xfrm>
              <a:off x="0" y="8362950"/>
              <a:ext cx="2962275" cy="6858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ctr">
              <a:noAutofit/>
            </a:bodyPr>
            <a:lstStyle/>
            <a:p>
              <a:pPr algn="r" rtl="1"/>
              <a:r>
                <a:rPr lang="fr-FR" sz="1800" i="0">
                  <a:latin typeface="Cambria Math"/>
                </a:rPr>
                <a:t>(</a:t>
              </a:r>
              <a:r>
                <a:rPr lang="ar-DZ" sz="1800" b="0" i="0">
                  <a:latin typeface="Cambria Math"/>
                </a:rPr>
                <a:t>فرنسية</a:t>
              </a:r>
              <a:r>
                <a:rPr lang="ar-DZ" sz="1800" i="0">
                  <a:latin typeface="Cambria Math"/>
                </a:rPr>
                <a:t>+</a:t>
              </a:r>
              <a:r>
                <a:rPr kumimoji="0" lang="ar-DZ" sz="1800" b="0" i="0" u="none" strike="noStrike" kern="0" cap="none" spc="0" normalizeH="0" baseline="0" noProof="0">
                  <a:ln>
                    <a:noFill/>
                  </a:ln>
                  <a:solidFill>
                    <a:prstClr val="black"/>
                  </a:solidFill>
                  <a:effectLst/>
                  <a:uLnTx/>
                  <a:uFillTx/>
                  <a:latin typeface="Cambria Math"/>
                  <a:ea typeface="+mn-ea"/>
                </a:rPr>
                <a:t>2×</a:t>
              </a:r>
              <a:r>
                <a:rPr lang="ar-DZ" sz="1800" b="0" i="0">
                  <a:latin typeface="Cambria Math"/>
                </a:rPr>
                <a:t>رياضيات</a:t>
              </a:r>
              <a:r>
                <a:rPr lang="ar-DZ" sz="1800" i="0">
                  <a:latin typeface="Cambria Math"/>
                </a:rPr>
                <a:t>+</a:t>
              </a:r>
              <a:r>
                <a:rPr lang="ar-DZ" sz="1800" b="0" i="0">
                  <a:latin typeface="Cambria Math"/>
                </a:rPr>
                <a:t>2</a:t>
              </a:r>
              <a:r>
                <a:rPr lang="ar-DZ" sz="1800" i="0">
                  <a:latin typeface="Cambria Math"/>
                </a:rPr>
                <a:t>×</a:t>
              </a:r>
              <a:r>
                <a:rPr lang="ar-DZ" sz="1800" b="0" i="0">
                  <a:latin typeface="Cambria Math"/>
                </a:rPr>
                <a:t>لغة</a:t>
              </a:r>
              <a:r>
                <a:rPr lang="fr-FR" sz="1800" b="0" i="0">
                  <a:latin typeface="Cambria Math"/>
                </a:rPr>
                <a:t>)/</a:t>
              </a:r>
              <a:r>
                <a:rPr lang="ar-DZ" sz="1800" b="0" i="0">
                  <a:latin typeface="Cambria Math"/>
                </a:rPr>
                <a:t>5</a:t>
              </a:r>
              <a:endParaRPr lang="fr-FR" sz="1800"/>
            </a:p>
          </xdr:txBody>
        </xdr:sp>
      </mc:Fallback>
    </mc:AlternateContent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136072</xdr:colOff>
      <xdr:row>41</xdr:row>
      <xdr:rowOff>13376</xdr:rowOff>
    </xdr:from>
    <xdr:to>
      <xdr:col>19</xdr:col>
      <xdr:colOff>0</xdr:colOff>
      <xdr:row>52</xdr:row>
      <xdr:rowOff>21317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409483"/>
          <a:ext cx="2911928" cy="2103441"/>
        </a:xfrm>
        <a:prstGeom prst="rect">
          <a:avLst/>
        </a:prstGeom>
      </xdr:spPr>
    </xdr:pic>
    <xdr:clientData/>
  </xdr:twoCellAnchor>
  <xdr:twoCellAnchor>
    <xdr:from>
      <xdr:col>16</xdr:col>
      <xdr:colOff>81643</xdr:colOff>
      <xdr:row>1</xdr:row>
      <xdr:rowOff>122465</xdr:rowOff>
    </xdr:from>
    <xdr:to>
      <xdr:col>19</xdr:col>
      <xdr:colOff>0</xdr:colOff>
      <xdr:row>6</xdr:row>
      <xdr:rowOff>222251</xdr:rowOff>
    </xdr:to>
    <xdr:sp macro="" textlink="">
      <xdr:nvSpPr>
        <xdr:cNvPr id="3" name="Flèche droite 2">
          <a:hlinkClick xmlns:r="http://schemas.openxmlformats.org/officeDocument/2006/relationships" r:id="rId2"/>
        </xdr:cNvPr>
        <xdr:cNvSpPr/>
      </xdr:nvSpPr>
      <xdr:spPr>
        <a:xfrm>
          <a:off x="0" y="551090"/>
          <a:ext cx="2204357" cy="1560286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ar-DZ" sz="4400"/>
            <a:t>الرئيسية</a:t>
          </a:r>
          <a:endParaRPr lang="fr-FR" sz="4400"/>
        </a:p>
      </xdr:txBody>
    </xdr:sp>
    <xdr:clientData/>
  </xdr:twoCellAnchor>
  <xdr:twoCellAnchor>
    <xdr:from>
      <xdr:col>16</xdr:col>
      <xdr:colOff>136072</xdr:colOff>
      <xdr:row>14</xdr:row>
      <xdr:rowOff>2</xdr:rowOff>
    </xdr:from>
    <xdr:to>
      <xdr:col>17</xdr:col>
      <xdr:colOff>13609</xdr:colOff>
      <xdr:row>20</xdr:row>
      <xdr:rowOff>149679</xdr:rowOff>
    </xdr:to>
    <xdr:sp macro="" textlink="">
      <xdr:nvSpPr>
        <xdr:cNvPr id="4" name="Demi-tour 3"/>
        <xdr:cNvSpPr/>
      </xdr:nvSpPr>
      <xdr:spPr>
        <a:xfrm rot="5400000">
          <a:off x="1183821" y="3646715"/>
          <a:ext cx="1292677" cy="639537"/>
        </a:xfrm>
        <a:prstGeom prst="uturnArrow">
          <a:avLst>
            <a:gd name="adj1" fmla="val 18310"/>
            <a:gd name="adj2" fmla="val 25000"/>
            <a:gd name="adj3" fmla="val 25000"/>
            <a:gd name="adj4" fmla="val 4375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4</xdr:col>
      <xdr:colOff>47625</xdr:colOff>
      <xdr:row>1</xdr:row>
      <xdr:rowOff>238126</xdr:rowOff>
    </xdr:from>
    <xdr:ext cx="6207125" cy="1167314"/>
    <xdr:sp macro="" textlink="">
      <xdr:nvSpPr>
        <xdr:cNvPr id="7" name="Rectangle 6"/>
        <xdr:cNvSpPr/>
      </xdr:nvSpPr>
      <xdr:spPr>
        <a:xfrm>
          <a:off x="6048375" y="666751"/>
          <a:ext cx="6207125" cy="1167314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ar-DZ" sz="66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جداول تحليل النتائج </a:t>
          </a:r>
          <a:endParaRPr lang="fr-FR" sz="66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33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82000" cy="6286500"/>
        </a:xfrm>
        <a:prstGeom prst="rect">
          <a:avLst/>
        </a:prstGeom>
      </xdr:spPr>
    </xdr:pic>
    <xdr:clientData/>
  </xdr:twoCellAnchor>
  <xdr:twoCellAnchor>
    <xdr:from>
      <xdr:col>10</xdr:col>
      <xdr:colOff>257175</xdr:colOff>
      <xdr:row>1</xdr:row>
      <xdr:rowOff>57150</xdr:rowOff>
    </xdr:from>
    <xdr:to>
      <xdr:col>12</xdr:col>
      <xdr:colOff>752476</xdr:colOff>
      <xdr:row>8</xdr:row>
      <xdr:rowOff>114300</xdr:rowOff>
    </xdr:to>
    <xdr:sp macro="" textlink="">
      <xdr:nvSpPr>
        <xdr:cNvPr id="5" name="Flèche droite 4">
          <a:hlinkClick xmlns:r="http://schemas.openxmlformats.org/officeDocument/2006/relationships" r:id="rId2"/>
        </xdr:cNvPr>
        <xdr:cNvSpPr/>
      </xdr:nvSpPr>
      <xdr:spPr>
        <a:xfrm>
          <a:off x="9524" y="247650"/>
          <a:ext cx="2019301" cy="1390650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ar-DZ" sz="3200"/>
            <a:t>الرئيسية</a:t>
          </a:r>
          <a:endParaRPr lang="fr-FR" sz="4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r" rtl="1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showGridLines="0" showRowColHeaders="0" showZeros="0" rightToLeft="1" tabSelected="1" zoomScaleNormal="100" workbookViewId="0">
      <selection activeCell="H6" sqref="H6:I6"/>
    </sheetView>
  </sheetViews>
  <sheetFormatPr baseColWidth="10" defaultColWidth="0" defaultRowHeight="14.25" zeroHeight="1"/>
  <cols>
    <col min="1" max="2" width="11.375" style="67" customWidth="1"/>
    <col min="3" max="3" width="14.375" style="67" customWidth="1"/>
    <col min="4" max="8" width="11.375" style="204" customWidth="1"/>
    <col min="9" max="17" width="11.375" style="67" customWidth="1"/>
    <col min="18" max="16384" width="11.375" style="3" hidden="1"/>
  </cols>
  <sheetData>
    <row r="1" spans="1:17" ht="20.25">
      <c r="A1" s="181"/>
      <c r="B1" s="217" t="s">
        <v>172</v>
      </c>
      <c r="C1" s="217"/>
      <c r="D1" s="217"/>
      <c r="E1" s="217"/>
      <c r="F1" s="217"/>
      <c r="G1" s="217"/>
      <c r="H1" s="217"/>
      <c r="I1" s="217"/>
      <c r="J1" s="217"/>
      <c r="K1" s="181"/>
      <c r="L1" s="181"/>
      <c r="M1" s="215" t="s">
        <v>79</v>
      </c>
      <c r="N1" s="215"/>
      <c r="O1" s="215"/>
      <c r="P1" s="215"/>
      <c r="Q1" s="215"/>
    </row>
    <row r="2" spans="1:17" ht="18">
      <c r="A2" s="181"/>
      <c r="B2" s="182"/>
      <c r="C2" s="218" t="s">
        <v>173</v>
      </c>
      <c r="D2" s="218"/>
      <c r="E2" s="218"/>
      <c r="F2" s="218"/>
      <c r="G2" s="218"/>
      <c r="H2" s="218"/>
      <c r="I2" s="218"/>
      <c r="J2" s="206"/>
      <c r="K2" s="206"/>
      <c r="L2" s="206"/>
      <c r="M2" s="215"/>
      <c r="N2" s="215"/>
      <c r="O2" s="215"/>
      <c r="P2" s="215"/>
      <c r="Q2" s="215"/>
    </row>
    <row r="3" spans="1:17" ht="18">
      <c r="A3" s="181"/>
      <c r="B3" s="182"/>
      <c r="C3" s="218"/>
      <c r="D3" s="218"/>
      <c r="E3" s="218"/>
      <c r="F3" s="218"/>
      <c r="G3" s="218"/>
      <c r="H3" s="218"/>
      <c r="I3" s="218"/>
      <c r="J3" s="206"/>
      <c r="K3" s="206"/>
      <c r="L3" s="206"/>
      <c r="M3" s="215"/>
      <c r="N3" s="215"/>
      <c r="O3" s="215"/>
      <c r="P3" s="215"/>
      <c r="Q3" s="215"/>
    </row>
    <row r="4" spans="1:17">
      <c r="A4" s="207"/>
      <c r="B4" s="207"/>
      <c r="C4" s="207"/>
      <c r="D4" s="207"/>
      <c r="E4" s="207"/>
      <c r="F4" s="207"/>
      <c r="G4" s="207"/>
      <c r="H4" s="207"/>
      <c r="I4" s="207"/>
      <c r="J4" s="206"/>
      <c r="K4" s="206"/>
      <c r="L4" s="206"/>
      <c r="M4" s="215"/>
      <c r="N4" s="215"/>
      <c r="O4" s="215"/>
      <c r="P4" s="215"/>
      <c r="Q4" s="215"/>
    </row>
    <row r="5" spans="1:17" ht="25.5" customHeight="1">
      <c r="A5" s="207"/>
      <c r="B5" s="207"/>
      <c r="C5" s="207"/>
      <c r="D5" s="207"/>
      <c r="E5" s="207"/>
      <c r="F5" s="207"/>
      <c r="G5" s="207"/>
      <c r="H5" s="207"/>
      <c r="I5" s="207"/>
      <c r="J5" s="206"/>
      <c r="K5" s="206"/>
      <c r="L5" s="206"/>
      <c r="M5" s="223" t="s">
        <v>78</v>
      </c>
      <c r="N5" s="223"/>
      <c r="O5" s="223"/>
      <c r="P5" s="223"/>
      <c r="Q5" s="223"/>
    </row>
    <row r="6" spans="1:17" ht="24" customHeight="1">
      <c r="A6" s="208" t="s">
        <v>31</v>
      </c>
      <c r="B6" s="208"/>
      <c r="C6" s="212" t="s">
        <v>213</v>
      </c>
      <c r="D6" s="212"/>
      <c r="E6" s="207"/>
      <c r="F6" s="210" t="s">
        <v>48</v>
      </c>
      <c r="G6" s="210"/>
      <c r="H6" s="221" t="s">
        <v>216</v>
      </c>
      <c r="I6" s="221"/>
      <c r="J6" s="206"/>
      <c r="K6" s="206"/>
      <c r="L6" s="206"/>
      <c r="M6" s="223"/>
      <c r="N6" s="223"/>
      <c r="O6" s="223"/>
      <c r="P6" s="223"/>
      <c r="Q6" s="223"/>
    </row>
    <row r="7" spans="1:17" ht="24" customHeight="1">
      <c r="A7" s="209" t="s">
        <v>177</v>
      </c>
      <c r="B7" s="209"/>
      <c r="C7" s="213" t="s">
        <v>214</v>
      </c>
      <c r="D7" s="213"/>
      <c r="E7" s="207"/>
      <c r="F7" s="211" t="s">
        <v>174</v>
      </c>
      <c r="G7" s="211"/>
      <c r="H7" s="219" t="s">
        <v>180</v>
      </c>
      <c r="I7" s="219"/>
      <c r="J7" s="206"/>
      <c r="K7" s="206"/>
      <c r="L7" s="206"/>
      <c r="M7" s="222" t="s">
        <v>90</v>
      </c>
      <c r="N7" s="222"/>
      <c r="O7" s="222"/>
      <c r="P7" s="222"/>
      <c r="Q7" s="222"/>
    </row>
    <row r="8" spans="1:17" ht="24" customHeight="1">
      <c r="A8" s="209" t="s">
        <v>178</v>
      </c>
      <c r="B8" s="209"/>
      <c r="C8" s="213" t="s">
        <v>215</v>
      </c>
      <c r="D8" s="213"/>
      <c r="E8" s="207"/>
      <c r="F8" s="214" t="s">
        <v>175</v>
      </c>
      <c r="G8" s="214"/>
      <c r="H8" s="216" t="s">
        <v>211</v>
      </c>
      <c r="I8" s="216"/>
      <c r="J8" s="206"/>
      <c r="K8" s="206"/>
      <c r="L8" s="206"/>
      <c r="M8" s="222"/>
      <c r="N8" s="222"/>
      <c r="O8" s="222"/>
      <c r="P8" s="222"/>
      <c r="Q8" s="222"/>
    </row>
    <row r="9" spans="1:17" ht="24" customHeight="1">
      <c r="A9" s="181"/>
      <c r="B9" s="181"/>
      <c r="C9" s="181"/>
      <c r="D9" s="183"/>
      <c r="E9" s="207"/>
      <c r="F9" s="214" t="s">
        <v>176</v>
      </c>
      <c r="G9" s="214"/>
      <c r="H9" s="216" t="s">
        <v>212</v>
      </c>
      <c r="I9" s="216"/>
      <c r="J9" s="206"/>
      <c r="K9" s="206"/>
      <c r="L9" s="206"/>
      <c r="M9" s="220" t="s">
        <v>91</v>
      </c>
      <c r="N9" s="220"/>
      <c r="O9" s="220"/>
      <c r="P9" s="220"/>
      <c r="Q9" s="220"/>
    </row>
    <row r="10" spans="1:17" ht="15" customHeight="1">
      <c r="B10" s="205"/>
      <c r="C10" s="205"/>
      <c r="D10" s="205"/>
      <c r="E10" s="205"/>
      <c r="F10" s="205"/>
      <c r="G10" s="205"/>
      <c r="H10" s="205"/>
      <c r="I10" s="205"/>
      <c r="J10" s="205"/>
      <c r="K10" s="205"/>
      <c r="L10" s="205"/>
      <c r="M10" s="220"/>
      <c r="N10" s="220"/>
      <c r="O10" s="220"/>
      <c r="P10" s="220"/>
      <c r="Q10" s="220"/>
    </row>
    <row r="11" spans="1:17" ht="15" customHeight="1"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20"/>
      <c r="N11" s="220"/>
      <c r="O11" s="220"/>
      <c r="P11" s="220"/>
      <c r="Q11" s="220"/>
    </row>
    <row r="12" spans="1:17" ht="15" customHeight="1">
      <c r="B12" s="205"/>
      <c r="C12" s="205"/>
      <c r="D12" s="205"/>
      <c r="E12" s="205"/>
      <c r="F12" s="205"/>
      <c r="G12" s="205"/>
      <c r="H12" s="205"/>
      <c r="I12" s="205"/>
      <c r="J12" s="205"/>
      <c r="K12" s="205"/>
      <c r="L12" s="205"/>
      <c r="M12" s="203" t="s">
        <v>92</v>
      </c>
      <c r="N12" s="203"/>
      <c r="O12" s="203"/>
      <c r="P12" s="203"/>
      <c r="Q12" s="203"/>
    </row>
    <row r="13" spans="1:17" ht="15" customHeight="1">
      <c r="B13" s="205"/>
      <c r="C13" s="205"/>
      <c r="D13" s="205"/>
      <c r="E13" s="205"/>
      <c r="F13" s="205"/>
      <c r="G13" s="205"/>
      <c r="H13" s="205"/>
      <c r="I13" s="205"/>
      <c r="J13" s="205"/>
      <c r="K13" s="205"/>
      <c r="L13" s="205"/>
      <c r="M13" s="203"/>
      <c r="N13" s="203"/>
      <c r="O13" s="203"/>
      <c r="P13" s="203"/>
      <c r="Q13" s="203"/>
    </row>
    <row r="14" spans="1:17" ht="15" customHeight="1">
      <c r="B14" s="205"/>
      <c r="C14" s="205"/>
      <c r="D14" s="205"/>
      <c r="E14" s="205"/>
      <c r="F14" s="205"/>
      <c r="G14" s="205"/>
      <c r="H14" s="205"/>
      <c r="I14" s="205"/>
      <c r="J14" s="205"/>
      <c r="K14" s="205"/>
      <c r="L14" s="205"/>
      <c r="M14" s="203"/>
      <c r="N14" s="203"/>
      <c r="O14" s="203"/>
      <c r="P14" s="203"/>
      <c r="Q14" s="203"/>
    </row>
    <row r="15" spans="1:17" ht="15" customHeight="1">
      <c r="B15" s="205"/>
      <c r="C15" s="205"/>
      <c r="D15" s="205"/>
      <c r="E15" s="205"/>
      <c r="F15" s="205"/>
      <c r="G15" s="205"/>
      <c r="H15" s="205"/>
      <c r="I15" s="205"/>
      <c r="J15" s="205"/>
      <c r="K15" s="205"/>
      <c r="L15" s="205"/>
      <c r="M15" s="203"/>
      <c r="N15" s="203"/>
      <c r="O15" s="203"/>
      <c r="P15" s="203"/>
      <c r="Q15" s="203"/>
    </row>
    <row r="16" spans="1:17" ht="15" customHeight="1">
      <c r="B16" s="205"/>
      <c r="C16" s="205"/>
      <c r="D16" s="205"/>
      <c r="E16" s="205"/>
      <c r="F16" s="205"/>
      <c r="G16" s="205"/>
      <c r="H16" s="205"/>
      <c r="I16" s="205"/>
      <c r="J16" s="205"/>
      <c r="K16" s="205"/>
      <c r="L16" s="205"/>
      <c r="M16" s="132"/>
      <c r="N16" s="132"/>
      <c r="O16" s="132"/>
      <c r="P16" s="132"/>
      <c r="Q16" s="132"/>
    </row>
    <row r="17" spans="2:17" ht="15" customHeight="1">
      <c r="B17" s="205"/>
      <c r="C17" s="205"/>
      <c r="D17" s="205"/>
      <c r="E17" s="205"/>
      <c r="F17" s="205"/>
      <c r="G17" s="205"/>
      <c r="H17" s="205"/>
      <c r="I17" s="205"/>
      <c r="J17" s="205"/>
      <c r="K17" s="205"/>
      <c r="L17" s="205"/>
      <c r="M17" s="132"/>
      <c r="N17" s="132"/>
      <c r="O17" s="132"/>
      <c r="P17" s="132"/>
      <c r="Q17" s="132"/>
    </row>
    <row r="18" spans="2:17" ht="15" customHeight="1">
      <c r="B18" s="205"/>
      <c r="C18" s="205"/>
      <c r="D18" s="205"/>
      <c r="E18" s="205"/>
      <c r="F18" s="205"/>
      <c r="G18" s="205"/>
      <c r="H18" s="205"/>
      <c r="I18" s="205"/>
      <c r="J18" s="205"/>
      <c r="K18" s="205"/>
      <c r="L18" s="205"/>
      <c r="M18" s="132"/>
      <c r="N18" s="132"/>
      <c r="O18" s="132"/>
      <c r="P18" s="132"/>
      <c r="Q18" s="132"/>
    </row>
    <row r="19" spans="2:17">
      <c r="B19" s="205"/>
      <c r="C19" s="205"/>
      <c r="D19" s="205"/>
      <c r="E19" s="205"/>
      <c r="F19" s="205"/>
      <c r="G19" s="205"/>
      <c r="H19" s="205"/>
      <c r="I19" s="205"/>
      <c r="J19" s="205"/>
      <c r="K19" s="205"/>
      <c r="L19" s="205"/>
      <c r="M19" s="132"/>
      <c r="N19" s="132"/>
      <c r="O19" s="132"/>
      <c r="P19" s="132"/>
      <c r="Q19" s="132"/>
    </row>
    <row r="20" spans="2:17">
      <c r="B20" s="205"/>
      <c r="C20" s="205"/>
      <c r="D20" s="205"/>
      <c r="E20" s="205"/>
      <c r="F20" s="205"/>
      <c r="G20" s="205"/>
      <c r="H20" s="205"/>
      <c r="I20" s="205"/>
      <c r="J20" s="205"/>
      <c r="K20" s="205"/>
      <c r="L20" s="205"/>
      <c r="M20" s="132"/>
      <c r="N20" s="132"/>
      <c r="O20" s="132"/>
      <c r="P20" s="132"/>
      <c r="Q20" s="132"/>
    </row>
    <row r="21" spans="2:17">
      <c r="B21" s="205"/>
      <c r="C21" s="205"/>
      <c r="D21" s="205"/>
      <c r="E21" s="205"/>
      <c r="F21" s="205"/>
      <c r="G21" s="205"/>
      <c r="H21" s="205"/>
      <c r="I21" s="205"/>
      <c r="J21" s="205"/>
      <c r="K21" s="205"/>
      <c r="L21" s="205"/>
      <c r="M21" s="132"/>
      <c r="N21" s="132"/>
      <c r="O21" s="132"/>
      <c r="P21" s="132"/>
      <c r="Q21" s="132"/>
    </row>
    <row r="22" spans="2:17">
      <c r="B22" s="205"/>
      <c r="C22" s="205"/>
      <c r="D22" s="205"/>
      <c r="E22" s="205"/>
      <c r="F22" s="205"/>
      <c r="G22" s="205"/>
      <c r="H22" s="205"/>
      <c r="I22" s="205"/>
      <c r="J22" s="205"/>
      <c r="K22" s="205"/>
      <c r="L22" s="205"/>
      <c r="M22" s="132"/>
      <c r="N22" s="132"/>
      <c r="O22" s="132"/>
      <c r="P22" s="132"/>
      <c r="Q22" s="132"/>
    </row>
    <row r="23" spans="2:17">
      <c r="B23" s="205"/>
      <c r="C23" s="205"/>
      <c r="D23" s="205"/>
      <c r="E23" s="205"/>
      <c r="F23" s="205"/>
      <c r="G23" s="205"/>
      <c r="H23" s="205"/>
      <c r="I23" s="205"/>
      <c r="J23" s="205"/>
      <c r="K23" s="205"/>
      <c r="L23" s="205"/>
      <c r="M23" s="132"/>
      <c r="N23" s="132"/>
      <c r="O23" s="132"/>
      <c r="P23" s="132"/>
      <c r="Q23" s="132"/>
    </row>
    <row r="24" spans="2:17">
      <c r="B24" s="205"/>
      <c r="C24" s="205"/>
      <c r="D24" s="205"/>
      <c r="E24" s="205"/>
      <c r="F24" s="205"/>
      <c r="G24" s="205"/>
      <c r="H24" s="205"/>
      <c r="I24" s="205"/>
      <c r="J24" s="205"/>
      <c r="K24" s="205"/>
      <c r="L24" s="205"/>
      <c r="M24" s="132"/>
      <c r="N24" s="132"/>
      <c r="O24" s="132"/>
      <c r="P24" s="132"/>
      <c r="Q24" s="132"/>
    </row>
    <row r="25" spans="2:17" ht="22.5" customHeight="1">
      <c r="I25" s="205"/>
      <c r="J25" s="205"/>
      <c r="K25" s="205"/>
      <c r="L25" s="205"/>
      <c r="M25" s="132"/>
      <c r="N25" s="132"/>
      <c r="O25" s="132"/>
      <c r="P25" s="132"/>
      <c r="Q25" s="132"/>
    </row>
    <row r="26" spans="2:17" ht="15" hidden="1" customHeight="1"/>
    <row r="27" spans="2:17" ht="15" hidden="1" customHeight="1"/>
    <row r="28" spans="2:17" ht="15" hidden="1" customHeight="1"/>
    <row r="29" spans="2:17" ht="15" hidden="1" customHeight="1"/>
    <row r="30" spans="2:17" ht="15" hidden="1" customHeight="1"/>
  </sheetData>
  <sheetProtection password="C66D" sheet="1" objects="1" scenarios="1" selectLockedCells="1"/>
  <mergeCells count="27">
    <mergeCell ref="B1:J1"/>
    <mergeCell ref="C2:I3"/>
    <mergeCell ref="H7:I7"/>
    <mergeCell ref="M9:Q11"/>
    <mergeCell ref="C8:D8"/>
    <mergeCell ref="H6:I6"/>
    <mergeCell ref="F8:G8"/>
    <mergeCell ref="H8:I8"/>
    <mergeCell ref="M7:Q8"/>
    <mergeCell ref="M5:Q6"/>
    <mergeCell ref="E6:E9"/>
    <mergeCell ref="M12:Q15"/>
    <mergeCell ref="D25:H1048576"/>
    <mergeCell ref="I10:L25"/>
    <mergeCell ref="J2:L9"/>
    <mergeCell ref="B10:H24"/>
    <mergeCell ref="A4:I5"/>
    <mergeCell ref="A6:B6"/>
    <mergeCell ref="A7:B7"/>
    <mergeCell ref="A8:B8"/>
    <mergeCell ref="F6:G6"/>
    <mergeCell ref="F7:G7"/>
    <mergeCell ref="C6:D6"/>
    <mergeCell ref="C7:D7"/>
    <mergeCell ref="F9:G9"/>
    <mergeCell ref="M1:Q4"/>
    <mergeCell ref="H9:I9"/>
  </mergeCells>
  <printOptions gridLines="1"/>
  <pageMargins left="0.7" right="0.7" top="0.75" bottom="0.75" header="0.3" footer="0.3"/>
  <pageSetup paperSize="9" scale="44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showZeros="0" rightToLeft="1" zoomScaleNormal="100" zoomScaleSheetLayoutView="100" workbookViewId="0">
      <selection activeCell="E7" sqref="E7"/>
    </sheetView>
  </sheetViews>
  <sheetFormatPr baseColWidth="10" defaultColWidth="0" defaultRowHeight="14.25" zeroHeight="1"/>
  <cols>
    <col min="1" max="1" width="6.625" customWidth="1"/>
    <col min="2" max="2" width="16.25" customWidth="1"/>
    <col min="3" max="3" width="18.375" customWidth="1"/>
    <col min="4" max="4" width="25.375" customWidth="1"/>
    <col min="5" max="5" width="10.875" customWidth="1"/>
    <col min="6" max="6" width="15.75" customWidth="1"/>
    <col min="7" max="7" width="20.125" customWidth="1"/>
    <col min="8" max="8" width="22" customWidth="1"/>
    <col min="9" max="11" width="11.375" customWidth="1"/>
    <col min="12" max="12" width="0" hidden="1" customWidth="1"/>
    <col min="13" max="16384" width="11.375" hidden="1"/>
  </cols>
  <sheetData>
    <row r="1" spans="1:8" ht="20.25" customHeight="1">
      <c r="A1" s="224" t="s">
        <v>29</v>
      </c>
      <c r="B1" s="224"/>
      <c r="C1" s="20" t="str">
        <f>الرئيسية!C8</f>
        <v>الشهداء مواجي</v>
      </c>
      <c r="D1" s="17"/>
      <c r="E1" s="17"/>
      <c r="F1" s="17"/>
      <c r="G1" s="139" t="s">
        <v>8</v>
      </c>
      <c r="H1" s="50" t="str">
        <f>الرئيسية!H6</f>
        <v>2016/2017</v>
      </c>
    </row>
    <row r="2" spans="1:8" ht="23.25" customHeight="1">
      <c r="A2" s="224" t="s">
        <v>30</v>
      </c>
      <c r="B2" s="224"/>
      <c r="C2" s="138" t="str">
        <f>الرئيسية!C7</f>
        <v>جيملة</v>
      </c>
      <c r="D2" s="17"/>
      <c r="E2" s="17"/>
      <c r="F2" s="17"/>
      <c r="G2" s="140" t="s">
        <v>54</v>
      </c>
      <c r="H2" s="19" t="str">
        <f>الرئيسية!H8</f>
        <v xml:space="preserve"> السفير المجد</v>
      </c>
    </row>
    <row r="3" spans="1:8" ht="24" customHeight="1">
      <c r="A3" s="18"/>
      <c r="B3" s="18"/>
      <c r="C3" s="18"/>
      <c r="D3" s="136" t="s">
        <v>39</v>
      </c>
      <c r="E3" s="226" t="str">
        <f>الرئيسية!H7</f>
        <v>الثانية ابتدائي</v>
      </c>
      <c r="F3" s="226"/>
      <c r="G3" s="141" t="s">
        <v>55</v>
      </c>
      <c r="H3" s="137" t="str">
        <f>الرئيسية!H9</f>
        <v>...............</v>
      </c>
    </row>
    <row r="4" spans="1:8" ht="28.5" customHeight="1">
      <c r="A4" s="133" t="s">
        <v>4</v>
      </c>
      <c r="B4" s="133" t="s">
        <v>23</v>
      </c>
      <c r="C4" s="133" t="s">
        <v>24</v>
      </c>
      <c r="D4" s="133" t="s">
        <v>25</v>
      </c>
      <c r="E4" s="44" t="s">
        <v>26</v>
      </c>
      <c r="F4" s="133" t="s">
        <v>27</v>
      </c>
      <c r="G4" s="133" t="s">
        <v>28</v>
      </c>
      <c r="H4" s="133" t="s">
        <v>40</v>
      </c>
    </row>
    <row r="5" spans="1:8" ht="22.5" customHeight="1">
      <c r="A5" s="16">
        <v>1</v>
      </c>
      <c r="B5" s="178" t="s">
        <v>103</v>
      </c>
      <c r="C5" s="179" t="s">
        <v>116</v>
      </c>
      <c r="D5" s="201"/>
      <c r="E5" s="45"/>
      <c r="F5" s="134"/>
      <c r="G5" s="135"/>
      <c r="H5" s="134"/>
    </row>
    <row r="6" spans="1:8" ht="22.5" customHeight="1">
      <c r="A6" s="16">
        <v>2</v>
      </c>
      <c r="B6" s="178" t="s">
        <v>104</v>
      </c>
      <c r="C6" s="179" t="s">
        <v>117</v>
      </c>
      <c r="D6" s="201"/>
      <c r="E6" s="45"/>
      <c r="F6" s="134"/>
      <c r="G6" s="135"/>
      <c r="H6" s="134"/>
    </row>
    <row r="7" spans="1:8" ht="22.5" customHeight="1">
      <c r="A7" s="16">
        <v>3</v>
      </c>
      <c r="B7" s="178" t="s">
        <v>105</v>
      </c>
      <c r="C7" s="179" t="s">
        <v>118</v>
      </c>
      <c r="D7" s="201"/>
      <c r="E7" s="45"/>
      <c r="F7" s="134"/>
      <c r="G7" s="135"/>
      <c r="H7" s="134"/>
    </row>
    <row r="8" spans="1:8" ht="22.5" customHeight="1">
      <c r="A8" s="16">
        <v>4</v>
      </c>
      <c r="B8" s="178" t="s">
        <v>106</v>
      </c>
      <c r="C8" s="179" t="s">
        <v>119</v>
      </c>
      <c r="D8" s="201"/>
      <c r="E8" s="45"/>
      <c r="F8" s="134"/>
      <c r="G8" s="135"/>
      <c r="H8" s="134"/>
    </row>
    <row r="9" spans="1:8" ht="22.5" customHeight="1">
      <c r="A9" s="16">
        <v>5</v>
      </c>
      <c r="B9" s="178" t="s">
        <v>107</v>
      </c>
      <c r="C9" s="179" t="s">
        <v>120</v>
      </c>
      <c r="D9" s="201"/>
      <c r="E9" s="45"/>
      <c r="F9" s="134"/>
      <c r="G9" s="135"/>
      <c r="H9" s="134"/>
    </row>
    <row r="10" spans="1:8" ht="22.5" customHeight="1">
      <c r="A10" s="16">
        <v>6</v>
      </c>
      <c r="B10" s="178" t="s">
        <v>108</v>
      </c>
      <c r="C10" s="179" t="s">
        <v>121</v>
      </c>
      <c r="D10" s="201"/>
      <c r="E10" s="45"/>
      <c r="F10" s="134"/>
      <c r="G10" s="135"/>
      <c r="H10" s="134"/>
    </row>
    <row r="11" spans="1:8" ht="22.5" customHeight="1">
      <c r="A11" s="16">
        <v>7</v>
      </c>
      <c r="B11" s="178" t="s">
        <v>109</v>
      </c>
      <c r="C11" s="179" t="s">
        <v>122</v>
      </c>
      <c r="D11" s="201"/>
      <c r="E11" s="45"/>
      <c r="F11" s="134"/>
      <c r="G11" s="135"/>
      <c r="H11" s="134"/>
    </row>
    <row r="12" spans="1:8" ht="22.5" customHeight="1">
      <c r="A12" s="16">
        <v>8</v>
      </c>
      <c r="B12" s="178" t="s">
        <v>110</v>
      </c>
      <c r="C12" s="179" t="s">
        <v>123</v>
      </c>
      <c r="D12" s="201"/>
      <c r="E12" s="45"/>
      <c r="F12" s="134"/>
      <c r="G12" s="135"/>
      <c r="H12" s="134"/>
    </row>
    <row r="13" spans="1:8" ht="22.5" customHeight="1">
      <c r="A13" s="16">
        <v>9</v>
      </c>
      <c r="B13" s="178" t="s">
        <v>111</v>
      </c>
      <c r="C13" s="179" t="s">
        <v>124</v>
      </c>
      <c r="D13" s="201"/>
      <c r="E13" s="45"/>
      <c r="F13" s="134"/>
      <c r="G13" s="135"/>
      <c r="H13" s="134"/>
    </row>
    <row r="14" spans="1:8" ht="22.5" customHeight="1">
      <c r="A14" s="16">
        <v>10</v>
      </c>
      <c r="B14" s="178" t="s">
        <v>112</v>
      </c>
      <c r="C14" s="179" t="s">
        <v>125</v>
      </c>
      <c r="D14" s="201"/>
      <c r="E14" s="45"/>
      <c r="F14" s="134"/>
      <c r="G14" s="135"/>
      <c r="H14" s="134"/>
    </row>
    <row r="15" spans="1:8" ht="22.5" customHeight="1">
      <c r="A15" s="16">
        <v>11</v>
      </c>
      <c r="B15" s="178">
        <v>1</v>
      </c>
      <c r="C15" s="179" t="s">
        <v>126</v>
      </c>
      <c r="D15" s="201"/>
      <c r="E15" s="45"/>
      <c r="F15" s="134"/>
      <c r="G15" s="135"/>
      <c r="H15" s="134"/>
    </row>
    <row r="16" spans="1:8" ht="22.5" customHeight="1">
      <c r="A16" s="16">
        <v>12</v>
      </c>
      <c r="B16" s="178" t="s">
        <v>113</v>
      </c>
      <c r="C16" s="179" t="s">
        <v>127</v>
      </c>
      <c r="D16" s="201"/>
      <c r="E16" s="45"/>
      <c r="F16" s="134"/>
      <c r="G16" s="135"/>
      <c r="H16" s="134"/>
    </row>
    <row r="17" spans="1:8" ht="22.5" customHeight="1">
      <c r="A17" s="16">
        <v>13</v>
      </c>
      <c r="B17" s="178" t="s">
        <v>114</v>
      </c>
      <c r="C17" s="179" t="s">
        <v>128</v>
      </c>
      <c r="D17" s="201"/>
      <c r="E17" s="45"/>
      <c r="F17" s="134"/>
      <c r="G17" s="135"/>
      <c r="H17" s="134"/>
    </row>
    <row r="18" spans="1:8" ht="22.5" customHeight="1">
      <c r="A18" s="16">
        <v>14</v>
      </c>
      <c r="B18" s="178" t="s">
        <v>115</v>
      </c>
      <c r="C18" s="179" t="s">
        <v>129</v>
      </c>
      <c r="D18" s="201"/>
      <c r="E18" s="45"/>
      <c r="F18" s="134"/>
      <c r="G18" s="135"/>
      <c r="H18" s="134"/>
    </row>
    <row r="19" spans="1:8" ht="22.5" customHeight="1">
      <c r="A19" s="16">
        <v>15</v>
      </c>
      <c r="B19" s="178" t="s">
        <v>147</v>
      </c>
      <c r="C19" s="179" t="s">
        <v>186</v>
      </c>
      <c r="D19" s="201"/>
      <c r="E19" s="45"/>
      <c r="F19" s="134"/>
      <c r="G19" s="135"/>
      <c r="H19" s="134"/>
    </row>
    <row r="20" spans="1:8" ht="22.5" customHeight="1">
      <c r="A20" s="16">
        <v>16</v>
      </c>
      <c r="B20" s="178" t="s">
        <v>148</v>
      </c>
      <c r="C20" s="179" t="s">
        <v>187</v>
      </c>
      <c r="D20" s="201"/>
      <c r="E20" s="45"/>
      <c r="F20" s="134"/>
      <c r="G20" s="135"/>
      <c r="H20" s="134"/>
    </row>
    <row r="21" spans="1:8" ht="22.5" customHeight="1">
      <c r="A21" s="16">
        <v>17</v>
      </c>
      <c r="B21" s="178" t="s">
        <v>149</v>
      </c>
      <c r="C21" s="179" t="s">
        <v>188</v>
      </c>
      <c r="D21" s="201"/>
      <c r="E21" s="45"/>
      <c r="F21" s="134"/>
      <c r="G21" s="135"/>
      <c r="H21" s="134"/>
    </row>
    <row r="22" spans="1:8" ht="22.5" customHeight="1">
      <c r="A22" s="16">
        <v>18</v>
      </c>
      <c r="B22" s="178" t="s">
        <v>150</v>
      </c>
      <c r="C22" s="179" t="s">
        <v>189</v>
      </c>
      <c r="D22" s="201"/>
      <c r="E22" s="45"/>
      <c r="F22" s="134"/>
      <c r="G22" s="135"/>
      <c r="H22" s="134"/>
    </row>
    <row r="23" spans="1:8" ht="22.5" customHeight="1">
      <c r="A23" s="16">
        <v>19</v>
      </c>
      <c r="B23" s="178" t="s">
        <v>151</v>
      </c>
      <c r="C23" s="179" t="s">
        <v>190</v>
      </c>
      <c r="D23" s="201"/>
      <c r="E23" s="45"/>
      <c r="F23" s="134"/>
      <c r="G23" s="135"/>
      <c r="H23" s="134"/>
    </row>
    <row r="24" spans="1:8" ht="22.5" customHeight="1">
      <c r="A24" s="16">
        <v>20</v>
      </c>
      <c r="B24" s="178" t="s">
        <v>152</v>
      </c>
      <c r="C24" s="179" t="s">
        <v>191</v>
      </c>
      <c r="D24" s="201"/>
      <c r="E24" s="45"/>
      <c r="F24" s="134"/>
      <c r="G24" s="135"/>
      <c r="H24" s="134"/>
    </row>
    <row r="25" spans="1:8" ht="22.5" customHeight="1">
      <c r="A25" s="16">
        <v>21</v>
      </c>
      <c r="B25" s="178" t="s">
        <v>153</v>
      </c>
      <c r="C25" s="179" t="s">
        <v>192</v>
      </c>
      <c r="D25" s="201"/>
      <c r="E25" s="45"/>
      <c r="F25" s="134"/>
      <c r="G25" s="135"/>
      <c r="H25" s="134"/>
    </row>
    <row r="26" spans="1:8" ht="22.5" customHeight="1">
      <c r="A26" s="16">
        <v>22</v>
      </c>
      <c r="B26" s="178" t="s">
        <v>154</v>
      </c>
      <c r="C26" s="179" t="s">
        <v>193</v>
      </c>
      <c r="D26" s="201"/>
      <c r="E26" s="45"/>
      <c r="F26" s="134"/>
      <c r="G26" s="135"/>
      <c r="H26" s="134"/>
    </row>
    <row r="27" spans="1:8" ht="22.5" customHeight="1">
      <c r="A27" s="16">
        <v>23</v>
      </c>
      <c r="B27" s="178" t="s">
        <v>155</v>
      </c>
      <c r="C27" s="179" t="s">
        <v>194</v>
      </c>
      <c r="D27" s="201"/>
      <c r="E27" s="45"/>
      <c r="F27" s="134"/>
      <c r="G27" s="135"/>
      <c r="H27" s="134"/>
    </row>
    <row r="28" spans="1:8" ht="22.5" customHeight="1">
      <c r="A28" s="16">
        <v>24</v>
      </c>
      <c r="B28" s="178" t="s">
        <v>156</v>
      </c>
      <c r="C28" s="179" t="s">
        <v>195</v>
      </c>
      <c r="D28" s="201"/>
      <c r="E28" s="45"/>
      <c r="F28" s="134"/>
      <c r="G28" s="135"/>
      <c r="H28" s="134"/>
    </row>
    <row r="29" spans="1:8" ht="22.5" customHeight="1">
      <c r="A29" s="16">
        <v>25</v>
      </c>
      <c r="B29" s="178" t="s">
        <v>157</v>
      </c>
      <c r="C29" s="179" t="s">
        <v>196</v>
      </c>
      <c r="D29" s="201"/>
      <c r="E29" s="45"/>
      <c r="F29" s="134"/>
      <c r="G29" s="135"/>
      <c r="H29" s="134"/>
    </row>
    <row r="30" spans="1:8" ht="22.5" customHeight="1">
      <c r="A30" s="16">
        <v>26</v>
      </c>
      <c r="B30" s="178" t="s">
        <v>158</v>
      </c>
      <c r="C30" s="179" t="s">
        <v>197</v>
      </c>
      <c r="D30" s="201"/>
      <c r="E30" s="45"/>
      <c r="F30" s="134"/>
      <c r="G30" s="135"/>
      <c r="H30" s="134"/>
    </row>
    <row r="31" spans="1:8" ht="22.5" customHeight="1">
      <c r="A31" s="16">
        <v>27</v>
      </c>
      <c r="B31" s="178" t="s">
        <v>159</v>
      </c>
      <c r="C31" s="179" t="s">
        <v>198</v>
      </c>
      <c r="D31" s="201"/>
      <c r="E31" s="45"/>
      <c r="F31" s="134"/>
      <c r="G31" s="135"/>
      <c r="H31" s="134"/>
    </row>
    <row r="32" spans="1:8" ht="22.5" customHeight="1">
      <c r="A32" s="16">
        <v>28</v>
      </c>
      <c r="B32" s="178" t="s">
        <v>160</v>
      </c>
      <c r="C32" s="179" t="s">
        <v>199</v>
      </c>
      <c r="D32" s="201"/>
      <c r="E32" s="45"/>
      <c r="F32" s="134"/>
      <c r="G32" s="135"/>
      <c r="H32" s="134"/>
    </row>
    <row r="33" spans="1:8" ht="22.5" customHeight="1">
      <c r="A33" s="16">
        <v>29</v>
      </c>
      <c r="B33" s="178" t="s">
        <v>161</v>
      </c>
      <c r="C33" s="179" t="s">
        <v>200</v>
      </c>
      <c r="D33" s="201"/>
      <c r="E33" s="45"/>
      <c r="F33" s="134"/>
      <c r="G33" s="135"/>
      <c r="H33" s="134"/>
    </row>
    <row r="34" spans="1:8" ht="22.5" customHeight="1">
      <c r="A34" s="16">
        <v>30</v>
      </c>
      <c r="B34" s="180" t="s">
        <v>162</v>
      </c>
      <c r="C34" s="202" t="s">
        <v>201</v>
      </c>
      <c r="D34" s="201"/>
      <c r="E34" s="45"/>
      <c r="F34" s="134"/>
      <c r="G34" s="135"/>
      <c r="H34" s="134"/>
    </row>
    <row r="35" spans="1:8" ht="22.5" customHeight="1">
      <c r="A35" s="16">
        <v>31</v>
      </c>
      <c r="B35" s="180" t="s">
        <v>163</v>
      </c>
      <c r="C35" s="202" t="s">
        <v>202</v>
      </c>
      <c r="D35" s="201"/>
      <c r="E35" s="45"/>
      <c r="F35" s="134"/>
      <c r="G35" s="135"/>
      <c r="H35" s="134"/>
    </row>
    <row r="36" spans="1:8" ht="22.5" customHeight="1">
      <c r="A36" s="16">
        <v>32</v>
      </c>
      <c r="B36" s="180" t="s">
        <v>164</v>
      </c>
      <c r="C36" s="202" t="s">
        <v>203</v>
      </c>
      <c r="D36" s="201"/>
      <c r="E36" s="45"/>
      <c r="F36" s="134"/>
      <c r="G36" s="135"/>
      <c r="H36" s="134"/>
    </row>
    <row r="37" spans="1:8" ht="22.5" customHeight="1">
      <c r="A37" s="16">
        <v>33</v>
      </c>
      <c r="B37" s="180" t="s">
        <v>165</v>
      </c>
      <c r="C37" s="202" t="s">
        <v>204</v>
      </c>
      <c r="D37" s="201"/>
      <c r="E37" s="45"/>
      <c r="F37" s="134"/>
      <c r="G37" s="135"/>
      <c r="H37" s="134"/>
    </row>
    <row r="38" spans="1:8" ht="22.5" customHeight="1">
      <c r="A38" s="16">
        <v>34</v>
      </c>
      <c r="B38" s="180" t="s">
        <v>166</v>
      </c>
      <c r="C38" s="202" t="s">
        <v>205</v>
      </c>
      <c r="D38" s="201"/>
      <c r="E38" s="45"/>
      <c r="F38" s="134"/>
      <c r="G38" s="135"/>
      <c r="H38" s="134"/>
    </row>
    <row r="39" spans="1:8" ht="22.5" customHeight="1">
      <c r="A39" s="16">
        <v>35</v>
      </c>
      <c r="B39" s="180" t="s">
        <v>167</v>
      </c>
      <c r="C39" s="202" t="s">
        <v>206</v>
      </c>
      <c r="D39" s="201"/>
      <c r="E39" s="45"/>
      <c r="F39" s="134"/>
      <c r="G39" s="135"/>
      <c r="H39" s="134"/>
    </row>
    <row r="40" spans="1:8" ht="22.5" customHeight="1">
      <c r="A40" s="16">
        <v>36</v>
      </c>
      <c r="B40" s="180" t="s">
        <v>168</v>
      </c>
      <c r="C40" s="202" t="s">
        <v>207</v>
      </c>
      <c r="D40" s="201"/>
      <c r="E40" s="45"/>
      <c r="F40" s="134"/>
      <c r="G40" s="135"/>
      <c r="H40" s="134"/>
    </row>
    <row r="41" spans="1:8" ht="22.5" customHeight="1">
      <c r="A41" s="16">
        <v>37</v>
      </c>
      <c r="B41" s="180" t="s">
        <v>169</v>
      </c>
      <c r="C41" s="202" t="s">
        <v>208</v>
      </c>
      <c r="D41" s="201"/>
      <c r="E41" s="45"/>
      <c r="F41" s="134"/>
      <c r="G41" s="135"/>
      <c r="H41" s="134"/>
    </row>
    <row r="42" spans="1:8" ht="22.5" customHeight="1">
      <c r="A42" s="16">
        <v>38</v>
      </c>
      <c r="B42" s="180" t="s">
        <v>170</v>
      </c>
      <c r="C42" s="202" t="s">
        <v>209</v>
      </c>
      <c r="D42" s="201"/>
      <c r="E42" s="45"/>
      <c r="F42" s="134"/>
      <c r="G42" s="135"/>
      <c r="H42" s="134"/>
    </row>
    <row r="43" spans="1:8" ht="22.5" customHeight="1">
      <c r="A43" s="16">
        <v>39</v>
      </c>
      <c r="B43" s="176" t="s">
        <v>171</v>
      </c>
      <c r="C43" s="177" t="s">
        <v>210</v>
      </c>
      <c r="D43" s="201"/>
      <c r="E43" s="45"/>
      <c r="F43" s="134"/>
      <c r="G43" s="135"/>
      <c r="H43" s="134"/>
    </row>
    <row r="44" spans="1:8" ht="22.5" customHeight="1">
      <c r="A44" s="16">
        <v>40</v>
      </c>
      <c r="B44" s="176"/>
      <c r="C44" s="177"/>
      <c r="D44" s="201"/>
      <c r="E44" s="45"/>
      <c r="F44" s="134"/>
      <c r="G44" s="135"/>
      <c r="H44" s="134"/>
    </row>
    <row r="45" spans="1:8" ht="22.5" customHeight="1">
      <c r="A45" s="16">
        <v>41</v>
      </c>
      <c r="B45" s="176"/>
      <c r="C45" s="177"/>
      <c r="D45" s="201"/>
      <c r="E45" s="45"/>
      <c r="F45" s="134"/>
      <c r="G45" s="135"/>
      <c r="H45" s="134"/>
    </row>
    <row r="46" spans="1:8" ht="22.5" customHeight="1">
      <c r="A46" s="16">
        <v>42</v>
      </c>
      <c r="B46" s="176"/>
      <c r="C46" s="177"/>
      <c r="D46" s="201"/>
      <c r="E46" s="46"/>
      <c r="F46" s="134"/>
      <c r="G46" s="135"/>
      <c r="H46" s="134"/>
    </row>
    <row r="47" spans="1:8" ht="22.5" customHeight="1">
      <c r="A47" s="16">
        <v>43</v>
      </c>
      <c r="B47" s="176"/>
      <c r="C47" s="177"/>
      <c r="D47" s="201"/>
      <c r="E47" s="46"/>
      <c r="F47" s="134"/>
      <c r="G47" s="135"/>
      <c r="H47" s="134"/>
    </row>
    <row r="48" spans="1:8" ht="22.5" customHeight="1">
      <c r="A48" s="16">
        <v>44</v>
      </c>
      <c r="B48" s="176"/>
      <c r="C48" s="177"/>
      <c r="D48" s="201"/>
      <c r="E48" s="46"/>
      <c r="F48" s="134"/>
      <c r="G48" s="135"/>
      <c r="H48" s="134"/>
    </row>
    <row r="49" spans="1:8" ht="22.5" customHeight="1">
      <c r="A49" s="16">
        <v>45</v>
      </c>
      <c r="B49" s="176"/>
      <c r="C49" s="177"/>
      <c r="D49" s="201"/>
      <c r="E49" s="46"/>
      <c r="F49" s="134"/>
      <c r="G49" s="135"/>
      <c r="H49" s="134"/>
    </row>
    <row r="50" spans="1:8">
      <c r="A50" s="15"/>
      <c r="B50" s="15"/>
      <c r="C50" s="15"/>
      <c r="D50" s="15"/>
      <c r="E50" s="15"/>
      <c r="F50" s="15"/>
      <c r="G50" s="15"/>
      <c r="H50" s="15"/>
    </row>
    <row r="51" spans="1:8" ht="30">
      <c r="A51" s="15"/>
      <c r="B51" s="15"/>
      <c r="C51" s="15"/>
      <c r="D51" s="15"/>
      <c r="E51" s="15"/>
      <c r="F51" s="15"/>
      <c r="G51" s="225" t="s">
        <v>38</v>
      </c>
      <c r="H51" s="225"/>
    </row>
    <row r="52" spans="1:8">
      <c r="A52" s="4"/>
      <c r="B52" s="4"/>
      <c r="C52" s="4"/>
      <c r="D52" s="4"/>
      <c r="E52" s="4"/>
      <c r="F52" s="4"/>
      <c r="G52" s="4"/>
      <c r="H52" s="4"/>
    </row>
    <row r="53" spans="1:8">
      <c r="A53" s="4"/>
      <c r="B53" s="4"/>
      <c r="C53" s="4"/>
      <c r="D53" s="4"/>
      <c r="E53" s="4"/>
      <c r="F53" s="4"/>
      <c r="G53" s="4"/>
      <c r="H53" s="4"/>
    </row>
    <row r="54" spans="1:8" hidden="1">
      <c r="A54" s="4"/>
      <c r="B54" s="4"/>
      <c r="C54" s="4"/>
      <c r="D54" s="4"/>
      <c r="E54" s="4"/>
      <c r="F54" s="4"/>
      <c r="G54" s="4"/>
      <c r="H54" s="4"/>
    </row>
    <row r="55" spans="1:8" hidden="1">
      <c r="A55" s="4"/>
      <c r="B55" s="4"/>
      <c r="C55" s="4"/>
      <c r="D55" s="4"/>
      <c r="E55" s="4"/>
      <c r="F55" s="4"/>
      <c r="G55" s="4"/>
      <c r="H55" s="4"/>
    </row>
    <row r="56" spans="1:8" hidden="1"/>
    <row r="57" spans="1:8" hidden="1"/>
  </sheetData>
  <sheetProtection password="C66D" sheet="1" objects="1" scenarios="1" insertRows="0" deleteRows="0"/>
  <mergeCells count="4">
    <mergeCell ref="A1:B1"/>
    <mergeCell ref="A2:B2"/>
    <mergeCell ref="G51:H51"/>
    <mergeCell ref="E3:F3"/>
  </mergeCells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7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1"/>
  <sheetViews>
    <sheetView showGridLines="0" showRowColHeaders="0" rightToLeft="1" zoomScaleNormal="100" workbookViewId="0">
      <selection sqref="A1:B1"/>
    </sheetView>
  </sheetViews>
  <sheetFormatPr baseColWidth="10" defaultColWidth="0" defaultRowHeight="14.25" zeroHeight="1"/>
  <cols>
    <col min="1" max="1" width="8.875" style="31" customWidth="1"/>
    <col min="2" max="3" width="14.875" style="31" customWidth="1"/>
    <col min="4" max="14" width="9.75" style="31" customWidth="1"/>
    <col min="15" max="15" width="10.75" style="31" customWidth="1"/>
    <col min="16" max="18" width="11.375" style="31" customWidth="1"/>
    <col min="19" max="16384" width="11.375" hidden="1"/>
  </cols>
  <sheetData>
    <row r="1" spans="1:17" ht="21.75" customHeight="1">
      <c r="A1" s="234" t="s">
        <v>47</v>
      </c>
      <c r="B1" s="234"/>
      <c r="C1" s="233" t="str">
        <f>الرئيسية!C8</f>
        <v>الشهداء مواجي</v>
      </c>
      <c r="D1" s="233"/>
      <c r="E1" s="52"/>
      <c r="F1" s="52"/>
      <c r="L1" s="235" t="s">
        <v>56</v>
      </c>
      <c r="M1" s="235"/>
      <c r="N1" s="227" t="str">
        <f>الرئيسية!H8</f>
        <v xml:space="preserve"> السفير المجد</v>
      </c>
      <c r="O1" s="227"/>
    </row>
    <row r="2" spans="1:17" ht="30" customHeight="1">
      <c r="D2" s="238" t="s">
        <v>83</v>
      </c>
      <c r="E2" s="238"/>
      <c r="F2" s="239" t="str">
        <f>الرئيسية!H7</f>
        <v>الثانية ابتدائي</v>
      </c>
      <c r="G2" s="239"/>
      <c r="H2" s="240" t="str">
        <f>الرئيسية!H6</f>
        <v>2016/2017</v>
      </c>
      <c r="I2" s="240"/>
      <c r="J2" s="240" t="s">
        <v>82</v>
      </c>
      <c r="K2" s="240"/>
      <c r="L2" s="236" t="s">
        <v>55</v>
      </c>
      <c r="M2" s="236"/>
      <c r="N2" s="237" t="str">
        <f>الرئيسية!H9</f>
        <v>...............</v>
      </c>
      <c r="O2" s="237"/>
      <c r="P2" s="53"/>
      <c r="Q2" s="53"/>
    </row>
    <row r="3" spans="1:17" ht="42.75" customHeight="1">
      <c r="A3" s="54" t="s">
        <v>4</v>
      </c>
      <c r="B3" s="231" t="s">
        <v>32</v>
      </c>
      <c r="C3" s="232"/>
      <c r="D3" s="55" t="s">
        <v>41</v>
      </c>
      <c r="E3" s="55" t="s">
        <v>19</v>
      </c>
      <c r="F3" s="55" t="s">
        <v>3</v>
      </c>
      <c r="G3" s="55" t="s">
        <v>33</v>
      </c>
      <c r="H3" s="56" t="s">
        <v>42</v>
      </c>
      <c r="I3" s="55" t="s">
        <v>43</v>
      </c>
      <c r="J3" s="55" t="s">
        <v>45</v>
      </c>
      <c r="K3" s="55" t="s">
        <v>46</v>
      </c>
      <c r="L3" s="55" t="s">
        <v>34</v>
      </c>
      <c r="M3" s="55" t="s">
        <v>76</v>
      </c>
      <c r="N3" s="55" t="s">
        <v>44</v>
      </c>
      <c r="O3" s="55" t="s">
        <v>2</v>
      </c>
      <c r="P3" s="57"/>
      <c r="Q3" s="146"/>
    </row>
    <row r="4" spans="1:17" ht="24.95" customHeight="1">
      <c r="A4" s="58">
        <v>1</v>
      </c>
      <c r="B4" s="59" t="str">
        <f>IF('قائمة التلامي'!B5=0,"",'قائمة التلامي'!B5)</f>
        <v>A</v>
      </c>
      <c r="C4" s="60" t="str">
        <f>IF('قائمة التلامي'!C5=0,"",'قائمة التلامي'!C5)</f>
        <v>a</v>
      </c>
      <c r="D4" s="191">
        <v>10</v>
      </c>
      <c r="E4" s="61" t="s">
        <v>179</v>
      </c>
      <c r="F4" s="61">
        <v>10</v>
      </c>
      <c r="G4" s="61">
        <v>10</v>
      </c>
      <c r="H4" s="61">
        <v>9</v>
      </c>
      <c r="I4" s="62">
        <v>10</v>
      </c>
      <c r="J4" s="62" t="s">
        <v>179</v>
      </c>
      <c r="K4" s="62" t="s">
        <v>179</v>
      </c>
      <c r="L4" s="61">
        <v>7</v>
      </c>
      <c r="M4" s="61">
        <v>8</v>
      </c>
      <c r="N4" s="61">
        <v>6.5</v>
      </c>
      <c r="O4" s="90">
        <f>IFERROR(AVERAGE(D4:N4),"")</f>
        <v>8.8125</v>
      </c>
      <c r="P4" s="57"/>
      <c r="Q4" s="146"/>
    </row>
    <row r="5" spans="1:17" ht="24.95" customHeight="1">
      <c r="A5" s="58">
        <v>2</v>
      </c>
      <c r="B5" s="59" t="str">
        <f>IF('قائمة التلامي'!B6=0,"",'قائمة التلامي'!B6)</f>
        <v>B</v>
      </c>
      <c r="C5" s="60" t="str">
        <f>IF('قائمة التلامي'!C6=0,"",'قائمة التلامي'!C6)</f>
        <v>b</v>
      </c>
      <c r="D5" s="61">
        <v>10</v>
      </c>
      <c r="E5" s="61" t="s">
        <v>179</v>
      </c>
      <c r="F5" s="61">
        <v>9.5</v>
      </c>
      <c r="G5" s="61">
        <v>9</v>
      </c>
      <c r="H5" s="61">
        <v>8</v>
      </c>
      <c r="I5" s="61">
        <v>9.5</v>
      </c>
      <c r="J5" s="61" t="s">
        <v>179</v>
      </c>
      <c r="K5" s="61" t="s">
        <v>179</v>
      </c>
      <c r="L5" s="61">
        <v>7</v>
      </c>
      <c r="M5" s="61">
        <v>8</v>
      </c>
      <c r="N5" s="61">
        <v>7</v>
      </c>
      <c r="O5" s="90">
        <f t="shared" ref="O5:O48" si="0">IFERROR(AVERAGE(D5:N5),"")</f>
        <v>8.5</v>
      </c>
      <c r="P5" s="57"/>
      <c r="Q5" s="146"/>
    </row>
    <row r="6" spans="1:17" ht="24.95" customHeight="1">
      <c r="A6" s="58">
        <v>3</v>
      </c>
      <c r="B6" s="59" t="str">
        <f>IF('قائمة التلامي'!B7=0,"",'قائمة التلامي'!B7)</f>
        <v>C</v>
      </c>
      <c r="C6" s="60" t="str">
        <f>IF('قائمة التلامي'!C7=0,"",'قائمة التلامي'!C7)</f>
        <v>c</v>
      </c>
      <c r="D6" s="61">
        <v>10</v>
      </c>
      <c r="E6" s="61" t="s">
        <v>179</v>
      </c>
      <c r="F6" s="61">
        <v>8</v>
      </c>
      <c r="G6" s="61">
        <v>10</v>
      </c>
      <c r="H6" s="61">
        <v>8</v>
      </c>
      <c r="I6" s="61">
        <v>9.5</v>
      </c>
      <c r="J6" s="61" t="s">
        <v>179</v>
      </c>
      <c r="K6" s="61" t="s">
        <v>179</v>
      </c>
      <c r="L6" s="61">
        <v>7.5</v>
      </c>
      <c r="M6" s="61">
        <v>8</v>
      </c>
      <c r="N6" s="61">
        <v>7</v>
      </c>
      <c r="O6" s="90">
        <f t="shared" si="0"/>
        <v>8.5</v>
      </c>
      <c r="P6" s="57"/>
      <c r="Q6" s="146"/>
    </row>
    <row r="7" spans="1:17" ht="24.95" customHeight="1">
      <c r="A7" s="58">
        <v>4</v>
      </c>
      <c r="B7" s="59" t="str">
        <f>IF('قائمة التلامي'!B8=0,"",'قائمة التلامي'!B8)</f>
        <v>D</v>
      </c>
      <c r="C7" s="60" t="str">
        <f>IF('قائمة التلامي'!C8=0,"",'قائمة التلامي'!C8)</f>
        <v>d</v>
      </c>
      <c r="D7" s="61">
        <v>9</v>
      </c>
      <c r="E7" s="61" t="s">
        <v>179</v>
      </c>
      <c r="F7" s="61">
        <v>10</v>
      </c>
      <c r="G7" s="61">
        <v>10</v>
      </c>
      <c r="H7" s="61">
        <v>5.5</v>
      </c>
      <c r="I7" s="61">
        <v>9.5</v>
      </c>
      <c r="J7" s="61" t="s">
        <v>179</v>
      </c>
      <c r="K7" s="61" t="s">
        <v>179</v>
      </c>
      <c r="L7" s="61">
        <v>7.5</v>
      </c>
      <c r="M7" s="61">
        <v>8</v>
      </c>
      <c r="N7" s="61">
        <v>5</v>
      </c>
      <c r="O7" s="90">
        <f t="shared" si="0"/>
        <v>8.0625</v>
      </c>
      <c r="P7" s="57"/>
      <c r="Q7" s="146"/>
    </row>
    <row r="8" spans="1:17" ht="24.95" customHeight="1">
      <c r="A8" s="58">
        <v>5</v>
      </c>
      <c r="B8" s="59" t="str">
        <f>IF('قائمة التلامي'!B9=0,"",'قائمة التلامي'!B9)</f>
        <v>E</v>
      </c>
      <c r="C8" s="60" t="str">
        <f>IF('قائمة التلامي'!C9=0,"",'قائمة التلامي'!C9)</f>
        <v>e</v>
      </c>
      <c r="D8" s="61">
        <v>10</v>
      </c>
      <c r="E8" s="61" t="s">
        <v>179</v>
      </c>
      <c r="F8" s="61">
        <v>10</v>
      </c>
      <c r="G8" s="61">
        <v>10</v>
      </c>
      <c r="H8" s="61">
        <v>8.5</v>
      </c>
      <c r="I8" s="61">
        <v>9.5</v>
      </c>
      <c r="J8" s="61" t="s">
        <v>179</v>
      </c>
      <c r="K8" s="61" t="s">
        <v>179</v>
      </c>
      <c r="L8" s="61">
        <v>7.5</v>
      </c>
      <c r="M8" s="61">
        <v>8</v>
      </c>
      <c r="N8" s="61">
        <v>6.5</v>
      </c>
      <c r="O8" s="90">
        <f t="shared" si="0"/>
        <v>8.75</v>
      </c>
      <c r="P8" s="57"/>
      <c r="Q8" s="146"/>
    </row>
    <row r="9" spans="1:17" ht="24.95" customHeight="1">
      <c r="A9" s="58">
        <v>6</v>
      </c>
      <c r="B9" s="59" t="str">
        <f>IF('قائمة التلامي'!B10=0,"",'قائمة التلامي'!B10)</f>
        <v>F</v>
      </c>
      <c r="C9" s="60" t="str">
        <f>IF('قائمة التلامي'!C10=0,"",'قائمة التلامي'!C10)</f>
        <v>f</v>
      </c>
      <c r="D9" s="61">
        <v>10</v>
      </c>
      <c r="E9" s="61" t="s">
        <v>179</v>
      </c>
      <c r="F9" s="61">
        <v>10</v>
      </c>
      <c r="G9" s="61">
        <v>8.5</v>
      </c>
      <c r="H9" s="61">
        <v>9</v>
      </c>
      <c r="I9" s="61">
        <v>10</v>
      </c>
      <c r="J9" s="61" t="s">
        <v>179</v>
      </c>
      <c r="K9" s="61" t="s">
        <v>179</v>
      </c>
      <c r="L9" s="61">
        <v>7.5</v>
      </c>
      <c r="M9" s="61">
        <v>8</v>
      </c>
      <c r="N9" s="61">
        <v>6.5</v>
      </c>
      <c r="O9" s="90">
        <f t="shared" si="0"/>
        <v>8.6875</v>
      </c>
      <c r="P9" s="57"/>
      <c r="Q9" s="146"/>
    </row>
    <row r="10" spans="1:17" ht="24.95" customHeight="1">
      <c r="A10" s="58">
        <v>7</v>
      </c>
      <c r="B10" s="59" t="str">
        <f>IF('قائمة التلامي'!B11=0,"",'قائمة التلامي'!B11)</f>
        <v>G</v>
      </c>
      <c r="C10" s="60" t="str">
        <f>IF('قائمة التلامي'!C11=0,"",'قائمة التلامي'!C11)</f>
        <v>g</v>
      </c>
      <c r="D10" s="61">
        <v>7.5</v>
      </c>
      <c r="E10" s="61" t="s">
        <v>179</v>
      </c>
      <c r="F10" s="61">
        <v>2.5</v>
      </c>
      <c r="G10" s="61">
        <v>6</v>
      </c>
      <c r="H10" s="61">
        <v>2.5</v>
      </c>
      <c r="I10" s="61">
        <v>6</v>
      </c>
      <c r="J10" s="61" t="s">
        <v>179</v>
      </c>
      <c r="K10" s="61" t="s">
        <v>179</v>
      </c>
      <c r="L10" s="61">
        <v>6.5</v>
      </c>
      <c r="M10" s="61">
        <v>8</v>
      </c>
      <c r="N10" s="61">
        <v>6</v>
      </c>
      <c r="O10" s="90">
        <f t="shared" si="0"/>
        <v>5.625</v>
      </c>
      <c r="P10" s="57"/>
      <c r="Q10" s="146"/>
    </row>
    <row r="11" spans="1:17" ht="24.95" customHeight="1">
      <c r="A11" s="58">
        <v>8</v>
      </c>
      <c r="B11" s="59" t="str">
        <f>IF('قائمة التلامي'!B12=0,"",'قائمة التلامي'!B12)</f>
        <v>H</v>
      </c>
      <c r="C11" s="60" t="str">
        <f>IF('قائمة التلامي'!C12=0,"",'قائمة التلامي'!C12)</f>
        <v>h</v>
      </c>
      <c r="D11" s="61">
        <v>10</v>
      </c>
      <c r="E11" s="61" t="s">
        <v>179</v>
      </c>
      <c r="F11" s="61">
        <v>7.5</v>
      </c>
      <c r="G11" s="61">
        <v>9.5</v>
      </c>
      <c r="H11" s="61">
        <v>9.5</v>
      </c>
      <c r="I11" s="61">
        <v>9</v>
      </c>
      <c r="J11" s="61" t="s">
        <v>179</v>
      </c>
      <c r="K11" s="61" t="s">
        <v>179</v>
      </c>
      <c r="L11" s="61">
        <v>6.5</v>
      </c>
      <c r="M11" s="61">
        <v>8</v>
      </c>
      <c r="N11" s="61">
        <v>6.5</v>
      </c>
      <c r="O11" s="90">
        <f t="shared" si="0"/>
        <v>8.3125</v>
      </c>
      <c r="P11" s="57"/>
      <c r="Q11" s="146"/>
    </row>
    <row r="12" spans="1:17" ht="24.95" customHeight="1">
      <c r="A12" s="58">
        <v>9</v>
      </c>
      <c r="B12" s="59" t="str">
        <f>IF('قائمة التلامي'!B13=0,"",'قائمة التلامي'!B13)</f>
        <v>I</v>
      </c>
      <c r="C12" s="60" t="str">
        <f>IF('قائمة التلامي'!C13=0,"",'قائمة التلامي'!C13)</f>
        <v>i</v>
      </c>
      <c r="D12" s="61">
        <v>9.5</v>
      </c>
      <c r="E12" s="61" t="s">
        <v>179</v>
      </c>
      <c r="F12" s="61">
        <v>10</v>
      </c>
      <c r="G12" s="61">
        <v>9.5</v>
      </c>
      <c r="H12" s="61">
        <v>8</v>
      </c>
      <c r="I12" s="61">
        <v>9.5</v>
      </c>
      <c r="J12" s="61" t="s">
        <v>179</v>
      </c>
      <c r="K12" s="61" t="s">
        <v>179</v>
      </c>
      <c r="L12" s="61">
        <v>7</v>
      </c>
      <c r="M12" s="61">
        <v>8</v>
      </c>
      <c r="N12" s="61">
        <v>5</v>
      </c>
      <c r="O12" s="90">
        <f t="shared" si="0"/>
        <v>8.3125</v>
      </c>
      <c r="P12" s="57"/>
      <c r="Q12" s="146"/>
    </row>
    <row r="13" spans="1:17" ht="24.95" customHeight="1">
      <c r="A13" s="58">
        <v>10</v>
      </c>
      <c r="B13" s="59" t="str">
        <f>IF('قائمة التلامي'!B14=0,"",'قائمة التلامي'!B14)</f>
        <v>J</v>
      </c>
      <c r="C13" s="60" t="str">
        <f>IF('قائمة التلامي'!C14=0,"",'قائمة التلامي'!C14)</f>
        <v>j</v>
      </c>
      <c r="D13" s="61">
        <v>9</v>
      </c>
      <c r="E13" s="200" t="s">
        <v>179</v>
      </c>
      <c r="F13" s="61">
        <v>7</v>
      </c>
      <c r="G13" s="61">
        <v>5.5</v>
      </c>
      <c r="H13" s="61">
        <v>5.5</v>
      </c>
      <c r="I13" s="61">
        <v>9.5</v>
      </c>
      <c r="J13" s="61" t="s">
        <v>179</v>
      </c>
      <c r="K13" s="61" t="s">
        <v>179</v>
      </c>
      <c r="L13" s="61">
        <v>7</v>
      </c>
      <c r="M13" s="61">
        <v>6</v>
      </c>
      <c r="N13" s="61">
        <v>6</v>
      </c>
      <c r="O13" s="90">
        <f t="shared" si="0"/>
        <v>6.9375</v>
      </c>
      <c r="P13" s="57"/>
      <c r="Q13" s="146"/>
    </row>
    <row r="14" spans="1:17" ht="24.95" customHeight="1">
      <c r="A14" s="58">
        <v>11</v>
      </c>
      <c r="B14" s="59">
        <f>IF('قائمة التلامي'!B15=0,"",'قائمة التلامي'!B15)</f>
        <v>1</v>
      </c>
      <c r="C14" s="60" t="str">
        <f>IF('قائمة التلامي'!C15=0,"",'قائمة التلامي'!C15)</f>
        <v>k</v>
      </c>
      <c r="D14" s="61">
        <v>6.5</v>
      </c>
      <c r="E14" s="61" t="s">
        <v>179</v>
      </c>
      <c r="F14" s="61">
        <v>6.5</v>
      </c>
      <c r="G14" s="61">
        <v>7</v>
      </c>
      <c r="H14" s="61">
        <v>6</v>
      </c>
      <c r="I14" s="61">
        <v>6</v>
      </c>
      <c r="J14" s="61" t="s">
        <v>179</v>
      </c>
      <c r="K14" s="61" t="s">
        <v>179</v>
      </c>
      <c r="L14" s="61">
        <v>6.5</v>
      </c>
      <c r="M14" s="61">
        <v>7</v>
      </c>
      <c r="N14" s="61">
        <v>7</v>
      </c>
      <c r="O14" s="90">
        <f t="shared" si="0"/>
        <v>6.5625</v>
      </c>
      <c r="P14" s="57"/>
      <c r="Q14" s="146"/>
    </row>
    <row r="15" spans="1:17" ht="24.95" customHeight="1">
      <c r="A15" s="58">
        <v>12</v>
      </c>
      <c r="B15" s="59" t="str">
        <f>IF('قائمة التلامي'!B16=0,"",'قائمة التلامي'!B16)</f>
        <v>L</v>
      </c>
      <c r="C15" s="60" t="str">
        <f>IF('قائمة التلامي'!C16=0,"",'قائمة التلامي'!C16)</f>
        <v>l</v>
      </c>
      <c r="D15" s="61">
        <v>6</v>
      </c>
      <c r="E15" s="61" t="s">
        <v>179</v>
      </c>
      <c r="F15" s="61">
        <v>5</v>
      </c>
      <c r="G15" s="61">
        <v>4.5</v>
      </c>
      <c r="H15" s="61">
        <v>1</v>
      </c>
      <c r="I15" s="61">
        <v>5.5</v>
      </c>
      <c r="J15" s="61" t="s">
        <v>179</v>
      </c>
      <c r="K15" s="61" t="s">
        <v>179</v>
      </c>
      <c r="L15" s="61">
        <v>7.5</v>
      </c>
      <c r="M15" s="61">
        <v>6</v>
      </c>
      <c r="N15" s="61">
        <v>6</v>
      </c>
      <c r="O15" s="90">
        <f t="shared" si="0"/>
        <v>5.1875</v>
      </c>
      <c r="P15" s="57"/>
      <c r="Q15" s="146"/>
    </row>
    <row r="16" spans="1:17" ht="24.95" customHeight="1">
      <c r="A16" s="58">
        <v>13</v>
      </c>
      <c r="B16" s="59" t="str">
        <f>IF('قائمة التلامي'!B17=0,"",'قائمة التلامي'!B17)</f>
        <v>M</v>
      </c>
      <c r="C16" s="60" t="str">
        <f>IF('قائمة التلامي'!C17=0,"",'قائمة التلامي'!C17)</f>
        <v>m</v>
      </c>
      <c r="D16" s="61">
        <v>6.5</v>
      </c>
      <c r="E16" s="61" t="s">
        <v>179</v>
      </c>
      <c r="F16" s="61">
        <v>6</v>
      </c>
      <c r="G16" s="61">
        <v>5.5</v>
      </c>
      <c r="H16" s="61">
        <v>5.5</v>
      </c>
      <c r="I16" s="61">
        <v>6.5</v>
      </c>
      <c r="J16" s="61" t="s">
        <v>179</v>
      </c>
      <c r="K16" s="61" t="s">
        <v>179</v>
      </c>
      <c r="L16" s="61">
        <v>5</v>
      </c>
      <c r="M16" s="61">
        <v>6</v>
      </c>
      <c r="N16" s="61">
        <v>6</v>
      </c>
      <c r="O16" s="90">
        <f t="shared" si="0"/>
        <v>5.875</v>
      </c>
      <c r="P16" s="57"/>
      <c r="Q16" s="146"/>
    </row>
    <row r="17" spans="1:17" ht="24.95" customHeight="1">
      <c r="A17" s="58">
        <v>14</v>
      </c>
      <c r="B17" s="59" t="str">
        <f>IF('قائمة التلامي'!B18=0,"",'قائمة التلامي'!B18)</f>
        <v>N</v>
      </c>
      <c r="C17" s="60" t="str">
        <f>IF('قائمة التلامي'!C18=0,"",'قائمة التلامي'!C18)</f>
        <v>n</v>
      </c>
      <c r="D17" s="61">
        <v>8.5</v>
      </c>
      <c r="E17" s="61" t="s">
        <v>179</v>
      </c>
      <c r="F17" s="61">
        <v>3</v>
      </c>
      <c r="G17" s="61">
        <v>8.5</v>
      </c>
      <c r="H17" s="61">
        <v>7.5</v>
      </c>
      <c r="I17" s="61">
        <v>7.5</v>
      </c>
      <c r="J17" s="61" t="s">
        <v>179</v>
      </c>
      <c r="K17" s="61" t="s">
        <v>179</v>
      </c>
      <c r="L17" s="61">
        <v>6</v>
      </c>
      <c r="M17" s="61">
        <v>8</v>
      </c>
      <c r="N17" s="61">
        <v>6</v>
      </c>
      <c r="O17" s="90">
        <f t="shared" si="0"/>
        <v>6.875</v>
      </c>
      <c r="P17" s="57"/>
      <c r="Q17" s="146"/>
    </row>
    <row r="18" spans="1:17" ht="24.95" customHeight="1">
      <c r="A18" s="58">
        <v>15</v>
      </c>
      <c r="B18" s="59" t="str">
        <f>IF('قائمة التلامي'!B19=0,"",'قائمة التلامي'!B19)</f>
        <v>O</v>
      </c>
      <c r="C18" s="60" t="str">
        <f>IF('قائمة التلامي'!C19=0,"",'قائمة التلامي'!C19)</f>
        <v>o</v>
      </c>
      <c r="D18" s="61">
        <v>8</v>
      </c>
      <c r="E18" s="61" t="s">
        <v>179</v>
      </c>
      <c r="F18" s="61">
        <v>6</v>
      </c>
      <c r="G18" s="61">
        <v>6.5</v>
      </c>
      <c r="H18" s="61">
        <v>4</v>
      </c>
      <c r="I18" s="61">
        <v>6</v>
      </c>
      <c r="J18" s="61" t="s">
        <v>179</v>
      </c>
      <c r="K18" s="61" t="s">
        <v>179</v>
      </c>
      <c r="L18" s="61">
        <v>7.5</v>
      </c>
      <c r="M18" s="61">
        <v>8</v>
      </c>
      <c r="N18" s="61">
        <v>6</v>
      </c>
      <c r="O18" s="90">
        <f t="shared" si="0"/>
        <v>6.5</v>
      </c>
      <c r="P18" s="57"/>
      <c r="Q18" s="146"/>
    </row>
    <row r="19" spans="1:17" ht="24.95" customHeight="1">
      <c r="A19" s="58">
        <v>16</v>
      </c>
      <c r="B19" s="59" t="str">
        <f>IF('قائمة التلامي'!B20=0,"",'قائمة التلامي'!B20)</f>
        <v>P</v>
      </c>
      <c r="C19" s="60" t="str">
        <f>IF('قائمة التلامي'!C20=0,"",'قائمة التلامي'!C20)</f>
        <v>p</v>
      </c>
      <c r="D19" s="61">
        <v>5</v>
      </c>
      <c r="E19" s="61" t="s">
        <v>179</v>
      </c>
      <c r="F19" s="61">
        <v>4</v>
      </c>
      <c r="G19" s="61">
        <v>5</v>
      </c>
      <c r="H19" s="61">
        <v>2</v>
      </c>
      <c r="I19" s="61">
        <v>3</v>
      </c>
      <c r="J19" s="61" t="s">
        <v>179</v>
      </c>
      <c r="K19" s="61" t="s">
        <v>179</v>
      </c>
      <c r="L19" s="61">
        <v>5</v>
      </c>
      <c r="M19" s="61">
        <v>8</v>
      </c>
      <c r="N19" s="61">
        <v>6</v>
      </c>
      <c r="O19" s="90">
        <f t="shared" si="0"/>
        <v>4.75</v>
      </c>
      <c r="P19" s="57"/>
      <c r="Q19" s="146"/>
    </row>
    <row r="20" spans="1:17" ht="24.95" customHeight="1">
      <c r="A20" s="58">
        <v>17</v>
      </c>
      <c r="B20" s="59" t="str">
        <f>IF('قائمة التلامي'!B21=0,"",'قائمة التلامي'!B21)</f>
        <v>Q</v>
      </c>
      <c r="C20" s="60" t="str">
        <f>IF('قائمة التلامي'!C21=0,"",'قائمة التلامي'!C21)</f>
        <v>q</v>
      </c>
      <c r="D20" s="61">
        <v>8.5</v>
      </c>
      <c r="E20" s="61" t="s">
        <v>179</v>
      </c>
      <c r="F20" s="61">
        <v>5.5</v>
      </c>
      <c r="G20" s="61">
        <v>10</v>
      </c>
      <c r="H20" s="61">
        <v>5</v>
      </c>
      <c r="I20" s="61">
        <v>7</v>
      </c>
      <c r="J20" s="61" t="s">
        <v>179</v>
      </c>
      <c r="K20" s="61" t="s">
        <v>179</v>
      </c>
      <c r="L20" s="61">
        <v>6.5</v>
      </c>
      <c r="M20" s="61">
        <v>6</v>
      </c>
      <c r="N20" s="61">
        <v>6</v>
      </c>
      <c r="O20" s="90">
        <f t="shared" si="0"/>
        <v>6.8125</v>
      </c>
      <c r="P20" s="57"/>
      <c r="Q20" s="146"/>
    </row>
    <row r="21" spans="1:17" ht="24.95" customHeight="1">
      <c r="A21" s="58">
        <v>18</v>
      </c>
      <c r="B21" s="59" t="str">
        <f>IF('قائمة التلامي'!B22=0,"",'قائمة التلامي'!B22)</f>
        <v>R</v>
      </c>
      <c r="C21" s="60" t="str">
        <f>IF('قائمة التلامي'!C22=0,"",'قائمة التلامي'!C22)</f>
        <v>r</v>
      </c>
      <c r="D21" s="61">
        <v>10</v>
      </c>
      <c r="E21" s="61" t="s">
        <v>179</v>
      </c>
      <c r="F21" s="61">
        <v>5</v>
      </c>
      <c r="G21" s="61">
        <v>4.5</v>
      </c>
      <c r="H21" s="61">
        <v>5</v>
      </c>
      <c r="I21" s="61">
        <v>7.5</v>
      </c>
      <c r="J21" s="61" t="s">
        <v>179</v>
      </c>
      <c r="K21" s="61" t="s">
        <v>179</v>
      </c>
      <c r="L21" s="61">
        <v>6</v>
      </c>
      <c r="M21" s="61">
        <v>7</v>
      </c>
      <c r="N21" s="61">
        <v>6.5</v>
      </c>
      <c r="O21" s="90">
        <f t="shared" si="0"/>
        <v>6.4375</v>
      </c>
      <c r="P21" s="57"/>
      <c r="Q21" s="146"/>
    </row>
    <row r="22" spans="1:17" ht="24.95" customHeight="1">
      <c r="A22" s="58">
        <v>19</v>
      </c>
      <c r="B22" s="59" t="str">
        <f>IF('قائمة التلامي'!B23=0,"",'قائمة التلامي'!B23)</f>
        <v>S</v>
      </c>
      <c r="C22" s="60" t="str">
        <f>IF('قائمة التلامي'!C23=0,"",'قائمة التلامي'!C23)</f>
        <v>s</v>
      </c>
      <c r="D22" s="61">
        <v>9</v>
      </c>
      <c r="E22" s="61" t="s">
        <v>179</v>
      </c>
      <c r="F22" s="61">
        <v>3</v>
      </c>
      <c r="G22" s="61">
        <v>5.5</v>
      </c>
      <c r="H22" s="61">
        <v>3</v>
      </c>
      <c r="I22" s="61">
        <v>5</v>
      </c>
      <c r="J22" s="61" t="s">
        <v>179</v>
      </c>
      <c r="K22" s="61" t="s">
        <v>179</v>
      </c>
      <c r="L22" s="61">
        <v>6</v>
      </c>
      <c r="M22" s="61">
        <v>6</v>
      </c>
      <c r="N22" s="61">
        <v>6</v>
      </c>
      <c r="O22" s="90">
        <f t="shared" si="0"/>
        <v>5.4375</v>
      </c>
      <c r="P22" s="57"/>
      <c r="Q22" s="146"/>
    </row>
    <row r="23" spans="1:17" ht="24.95" customHeight="1">
      <c r="A23" s="58">
        <v>20</v>
      </c>
      <c r="B23" s="59" t="str">
        <f>IF('قائمة التلامي'!B24=0,"",'قائمة التلامي'!B24)</f>
        <v>T</v>
      </c>
      <c r="C23" s="60" t="str">
        <f>IF('قائمة التلامي'!C24=0,"",'قائمة التلامي'!C24)</f>
        <v>t</v>
      </c>
      <c r="D23" s="61">
        <v>3</v>
      </c>
      <c r="E23" s="61" t="s">
        <v>179</v>
      </c>
      <c r="F23" s="61">
        <v>4.5</v>
      </c>
      <c r="G23" s="61">
        <v>4</v>
      </c>
      <c r="H23" s="61">
        <v>1.5</v>
      </c>
      <c r="I23" s="61">
        <v>3</v>
      </c>
      <c r="J23" s="61" t="s">
        <v>179</v>
      </c>
      <c r="K23" s="61" t="s">
        <v>179</v>
      </c>
      <c r="L23" s="61">
        <v>5.5</v>
      </c>
      <c r="M23" s="61">
        <v>6.5</v>
      </c>
      <c r="N23" s="61">
        <v>6.5</v>
      </c>
      <c r="O23" s="90">
        <f t="shared" si="0"/>
        <v>4.3125</v>
      </c>
      <c r="P23" s="57"/>
      <c r="Q23" s="146"/>
    </row>
    <row r="24" spans="1:17" ht="24.95" customHeight="1">
      <c r="A24" s="58">
        <v>21</v>
      </c>
      <c r="B24" s="59" t="str">
        <f>IF('قائمة التلامي'!B25=0,"",'قائمة التلامي'!B25)</f>
        <v>U</v>
      </c>
      <c r="C24" s="60" t="str">
        <f>IF('قائمة التلامي'!C25=0,"",'قائمة التلامي'!C25)</f>
        <v>u</v>
      </c>
      <c r="D24" s="61">
        <v>6</v>
      </c>
      <c r="E24" s="61" t="s">
        <v>179</v>
      </c>
      <c r="F24" s="61">
        <v>6</v>
      </c>
      <c r="G24" s="61">
        <v>6.5</v>
      </c>
      <c r="H24" s="61">
        <v>3</v>
      </c>
      <c r="I24" s="61">
        <v>4</v>
      </c>
      <c r="J24" s="61" t="s">
        <v>179</v>
      </c>
      <c r="K24" s="61" t="s">
        <v>179</v>
      </c>
      <c r="L24" s="61">
        <v>6.5</v>
      </c>
      <c r="M24" s="61">
        <v>6</v>
      </c>
      <c r="N24" s="61">
        <v>6</v>
      </c>
      <c r="O24" s="90">
        <f t="shared" si="0"/>
        <v>5.5</v>
      </c>
      <c r="P24" s="57"/>
      <c r="Q24" s="146"/>
    </row>
    <row r="25" spans="1:17" ht="24.95" customHeight="1">
      <c r="A25" s="58">
        <v>22</v>
      </c>
      <c r="B25" s="59" t="str">
        <f>IF('قائمة التلامي'!B26=0,"",'قائمة التلامي'!B26)</f>
        <v>V</v>
      </c>
      <c r="C25" s="60" t="str">
        <f>IF('قائمة التلامي'!C26=0,"",'قائمة التلامي'!C26)</f>
        <v>v</v>
      </c>
      <c r="D25" s="61">
        <v>7</v>
      </c>
      <c r="E25" s="61" t="s">
        <v>179</v>
      </c>
      <c r="F25" s="61">
        <v>1.5</v>
      </c>
      <c r="G25" s="61">
        <v>6</v>
      </c>
      <c r="H25" s="61">
        <v>5.5</v>
      </c>
      <c r="I25" s="61">
        <v>5.5</v>
      </c>
      <c r="J25" s="61" t="s">
        <v>179</v>
      </c>
      <c r="K25" s="61" t="s">
        <v>179</v>
      </c>
      <c r="L25" s="61">
        <v>4</v>
      </c>
      <c r="M25" s="61">
        <v>6.5</v>
      </c>
      <c r="N25" s="61">
        <v>7</v>
      </c>
      <c r="O25" s="90">
        <f t="shared" si="0"/>
        <v>5.375</v>
      </c>
      <c r="P25" s="57"/>
      <c r="Q25" s="146"/>
    </row>
    <row r="26" spans="1:17" ht="24.95" customHeight="1">
      <c r="A26" s="58">
        <v>23</v>
      </c>
      <c r="B26" s="59" t="str">
        <f>IF('قائمة التلامي'!B27=0,"",'قائمة التلامي'!B27)</f>
        <v>W</v>
      </c>
      <c r="C26" s="60" t="str">
        <f>IF('قائمة التلامي'!C27=0,"",'قائمة التلامي'!C27)</f>
        <v>w</v>
      </c>
      <c r="D26" s="61">
        <v>6.5</v>
      </c>
      <c r="E26" s="61" t="s">
        <v>179</v>
      </c>
      <c r="F26" s="61">
        <v>2.5</v>
      </c>
      <c r="G26" s="61">
        <v>5.5</v>
      </c>
      <c r="H26" s="61">
        <v>1</v>
      </c>
      <c r="I26" s="61">
        <v>2.5</v>
      </c>
      <c r="J26" s="61" t="s">
        <v>179</v>
      </c>
      <c r="K26" s="61" t="s">
        <v>179</v>
      </c>
      <c r="L26" s="61">
        <v>6.5</v>
      </c>
      <c r="M26" s="61">
        <v>7</v>
      </c>
      <c r="N26" s="61">
        <v>7</v>
      </c>
      <c r="O26" s="90">
        <f t="shared" si="0"/>
        <v>4.8125</v>
      </c>
      <c r="P26" s="57"/>
      <c r="Q26" s="146"/>
    </row>
    <row r="27" spans="1:17" ht="24.95" customHeight="1">
      <c r="A27" s="58">
        <v>24</v>
      </c>
      <c r="B27" s="59" t="str">
        <f>IF('قائمة التلامي'!B28=0,"",'قائمة التلامي'!B28)</f>
        <v>X</v>
      </c>
      <c r="C27" s="60" t="str">
        <f>IF('قائمة التلامي'!C28=0,"",'قائمة التلامي'!C28)</f>
        <v>x</v>
      </c>
      <c r="D27" s="61">
        <v>4</v>
      </c>
      <c r="E27" s="61" t="s">
        <v>179</v>
      </c>
      <c r="F27" s="61">
        <v>2.5</v>
      </c>
      <c r="G27" s="61">
        <v>2.5</v>
      </c>
      <c r="H27" s="61">
        <v>1</v>
      </c>
      <c r="I27" s="61">
        <v>3.5</v>
      </c>
      <c r="J27" s="61" t="s">
        <v>179</v>
      </c>
      <c r="K27" s="61" t="s">
        <v>179</v>
      </c>
      <c r="L27" s="61">
        <v>7</v>
      </c>
      <c r="M27" s="61">
        <v>6</v>
      </c>
      <c r="N27" s="61">
        <v>5</v>
      </c>
      <c r="O27" s="90">
        <f t="shared" si="0"/>
        <v>3.9375</v>
      </c>
      <c r="P27" s="57"/>
      <c r="Q27" s="146"/>
    </row>
    <row r="28" spans="1:17" ht="24.95" customHeight="1">
      <c r="A28" s="58">
        <v>25</v>
      </c>
      <c r="B28" s="59" t="str">
        <f>IF('قائمة التلامي'!B29=0,"",'قائمة التلامي'!B29)</f>
        <v>Y</v>
      </c>
      <c r="C28" s="60" t="str">
        <f>IF('قائمة التلامي'!C29=0,"",'قائمة التلامي'!C29)</f>
        <v>y</v>
      </c>
      <c r="D28" s="61">
        <v>3</v>
      </c>
      <c r="E28" s="61" t="s">
        <v>179</v>
      </c>
      <c r="F28" s="61">
        <v>3.5</v>
      </c>
      <c r="G28" s="61">
        <v>5</v>
      </c>
      <c r="H28" s="61">
        <v>1</v>
      </c>
      <c r="I28" s="61">
        <v>4</v>
      </c>
      <c r="J28" s="61" t="s">
        <v>179</v>
      </c>
      <c r="K28" s="61" t="s">
        <v>179</v>
      </c>
      <c r="L28" s="61">
        <v>6</v>
      </c>
      <c r="M28" s="61">
        <v>5</v>
      </c>
      <c r="N28" s="61">
        <v>6.5</v>
      </c>
      <c r="O28" s="90">
        <f t="shared" si="0"/>
        <v>4.25</v>
      </c>
      <c r="P28" s="57"/>
      <c r="Q28" s="146"/>
    </row>
    <row r="29" spans="1:17" ht="24.95" customHeight="1">
      <c r="A29" s="58">
        <v>26</v>
      </c>
      <c r="B29" s="59" t="str">
        <f>IF('قائمة التلامي'!B30=0,"",'قائمة التلامي'!B30)</f>
        <v>Z</v>
      </c>
      <c r="C29" s="60" t="str">
        <f>IF('قائمة التلامي'!C30=0,"",'قائمة التلامي'!C30)</f>
        <v>z</v>
      </c>
      <c r="D29" s="61">
        <v>4.5</v>
      </c>
      <c r="E29" s="61" t="s">
        <v>179</v>
      </c>
      <c r="F29" s="61">
        <v>2</v>
      </c>
      <c r="G29" s="61">
        <v>1.5</v>
      </c>
      <c r="H29" s="61">
        <v>3</v>
      </c>
      <c r="I29" s="61">
        <v>6.5</v>
      </c>
      <c r="J29" s="61" t="s">
        <v>179</v>
      </c>
      <c r="K29" s="61" t="s">
        <v>179</v>
      </c>
      <c r="L29" s="61">
        <v>6</v>
      </c>
      <c r="M29" s="61">
        <v>5</v>
      </c>
      <c r="N29" s="61">
        <v>6</v>
      </c>
      <c r="O29" s="90">
        <f t="shared" si="0"/>
        <v>4.3125</v>
      </c>
      <c r="P29" s="57"/>
      <c r="Q29" s="146"/>
    </row>
    <row r="30" spans="1:17" ht="24.95" customHeight="1">
      <c r="A30" s="58">
        <v>27</v>
      </c>
      <c r="B30" s="59" t="str">
        <f>IF('قائمة التلامي'!B31=0,"",'قائمة التلامي'!B31)</f>
        <v>AA</v>
      </c>
      <c r="C30" s="60" t="str">
        <f>IF('قائمة التلامي'!C31=0,"",'قائمة التلامي'!C31)</f>
        <v>aa</v>
      </c>
      <c r="D30" s="61">
        <v>5</v>
      </c>
      <c r="E30" s="61" t="s">
        <v>179</v>
      </c>
      <c r="F30" s="61">
        <v>1.5</v>
      </c>
      <c r="G30" s="61">
        <v>7.5</v>
      </c>
      <c r="H30" s="61">
        <v>3</v>
      </c>
      <c r="I30" s="61">
        <v>3</v>
      </c>
      <c r="J30" s="61" t="s">
        <v>179</v>
      </c>
      <c r="K30" s="61" t="s">
        <v>179</v>
      </c>
      <c r="L30" s="61">
        <v>4</v>
      </c>
      <c r="M30" s="61">
        <v>5</v>
      </c>
      <c r="N30" s="61">
        <v>6.5</v>
      </c>
      <c r="O30" s="90">
        <f t="shared" si="0"/>
        <v>4.4375</v>
      </c>
      <c r="P30" s="57"/>
      <c r="Q30" s="146"/>
    </row>
    <row r="31" spans="1:17" ht="24.95" customHeight="1">
      <c r="A31" s="58">
        <v>28</v>
      </c>
      <c r="B31" s="59" t="str">
        <f>IF('قائمة التلامي'!B32=0,"",'قائمة التلامي'!B32)</f>
        <v>AB</v>
      </c>
      <c r="C31" s="60" t="str">
        <f>IF('قائمة التلامي'!C32=0,"",'قائمة التلامي'!C32)</f>
        <v>ab</v>
      </c>
      <c r="D31" s="61">
        <v>5</v>
      </c>
      <c r="E31" s="61" t="s">
        <v>179</v>
      </c>
      <c r="F31" s="61">
        <v>2</v>
      </c>
      <c r="G31" s="61">
        <v>5.5</v>
      </c>
      <c r="H31" s="61">
        <v>3.5</v>
      </c>
      <c r="I31" s="61">
        <v>4</v>
      </c>
      <c r="J31" s="61" t="s">
        <v>179</v>
      </c>
      <c r="K31" s="61" t="s">
        <v>179</v>
      </c>
      <c r="L31" s="61">
        <v>4</v>
      </c>
      <c r="M31" s="61">
        <v>6</v>
      </c>
      <c r="N31" s="61">
        <v>5</v>
      </c>
      <c r="O31" s="90">
        <f t="shared" si="0"/>
        <v>4.375</v>
      </c>
      <c r="P31" s="57"/>
      <c r="Q31" s="146"/>
    </row>
    <row r="32" spans="1:17" ht="24.95" customHeight="1">
      <c r="A32" s="58">
        <v>29</v>
      </c>
      <c r="B32" s="59" t="str">
        <f>IF('قائمة التلامي'!B33=0,"",'قائمة التلامي'!B33)</f>
        <v>AC</v>
      </c>
      <c r="C32" s="60" t="str">
        <f>IF('قائمة التلامي'!C33=0,"",'قائمة التلامي'!C33)</f>
        <v>ac</v>
      </c>
      <c r="D32" s="61">
        <v>3</v>
      </c>
      <c r="E32" s="61" t="s">
        <v>179</v>
      </c>
      <c r="F32" s="61">
        <v>1.5</v>
      </c>
      <c r="G32" s="61">
        <v>1.5</v>
      </c>
      <c r="H32" s="61">
        <v>1.5</v>
      </c>
      <c r="I32" s="61">
        <v>1.5</v>
      </c>
      <c r="J32" s="61" t="s">
        <v>179</v>
      </c>
      <c r="K32" s="61" t="s">
        <v>179</v>
      </c>
      <c r="L32" s="61">
        <v>5</v>
      </c>
      <c r="M32" s="61">
        <v>4</v>
      </c>
      <c r="N32" s="61">
        <v>6.5</v>
      </c>
      <c r="O32" s="90">
        <f t="shared" si="0"/>
        <v>3.0625</v>
      </c>
      <c r="P32" s="57"/>
      <c r="Q32" s="146"/>
    </row>
    <row r="33" spans="1:17" ht="24.95" customHeight="1">
      <c r="A33" s="58">
        <v>30</v>
      </c>
      <c r="B33" s="59" t="str">
        <f>IF('قائمة التلامي'!B34=0,"",'قائمة التلامي'!B34)</f>
        <v>AD</v>
      </c>
      <c r="C33" s="60" t="str">
        <f>IF('قائمة التلامي'!C34=0,"",'قائمة التلامي'!C34)</f>
        <v>ad</v>
      </c>
      <c r="D33" s="61">
        <v>1</v>
      </c>
      <c r="E33" s="61" t="s">
        <v>179</v>
      </c>
      <c r="F33" s="61">
        <v>1</v>
      </c>
      <c r="G33" s="61">
        <v>1</v>
      </c>
      <c r="H33" s="61">
        <v>0</v>
      </c>
      <c r="I33" s="61">
        <v>1</v>
      </c>
      <c r="J33" s="61" t="s">
        <v>179</v>
      </c>
      <c r="K33" s="61" t="s">
        <v>179</v>
      </c>
      <c r="L33" s="61">
        <v>4</v>
      </c>
      <c r="M33" s="61">
        <v>4</v>
      </c>
      <c r="N33" s="61">
        <v>6.5</v>
      </c>
      <c r="O33" s="90">
        <f t="shared" si="0"/>
        <v>2.3125</v>
      </c>
      <c r="P33" s="57"/>
      <c r="Q33" s="146"/>
    </row>
    <row r="34" spans="1:17" ht="24.95" customHeight="1">
      <c r="A34" s="58">
        <v>31</v>
      </c>
      <c r="B34" s="59" t="str">
        <f>IF('قائمة التلامي'!B35=0,"",'قائمة التلامي'!B35)</f>
        <v>AE</v>
      </c>
      <c r="C34" s="60" t="str">
        <f>IF('قائمة التلامي'!C35=0,"",'قائمة التلامي'!C35)</f>
        <v>ae</v>
      </c>
      <c r="D34" s="61">
        <v>3</v>
      </c>
      <c r="E34" s="61" t="s">
        <v>179</v>
      </c>
      <c r="F34" s="61">
        <v>2.5</v>
      </c>
      <c r="G34" s="61">
        <v>1</v>
      </c>
      <c r="H34" s="61">
        <v>0</v>
      </c>
      <c r="I34" s="61">
        <v>1</v>
      </c>
      <c r="J34" s="61" t="s">
        <v>179</v>
      </c>
      <c r="K34" s="61" t="s">
        <v>179</v>
      </c>
      <c r="L34" s="61">
        <v>6</v>
      </c>
      <c r="M34" s="61">
        <v>4</v>
      </c>
      <c r="N34" s="61">
        <v>5</v>
      </c>
      <c r="O34" s="90">
        <f t="shared" si="0"/>
        <v>2.8125</v>
      </c>
      <c r="P34" s="57"/>
      <c r="Q34" s="146"/>
    </row>
    <row r="35" spans="1:17" ht="24.95" customHeight="1">
      <c r="A35" s="58">
        <v>32</v>
      </c>
      <c r="B35" s="59" t="str">
        <f>IF('قائمة التلامي'!B36=0,"",'قائمة التلامي'!B36)</f>
        <v>AF</v>
      </c>
      <c r="C35" s="60" t="str">
        <f>IF('قائمة التلامي'!C36=0,"",'قائمة التلامي'!C36)</f>
        <v>af</v>
      </c>
      <c r="D35" s="61">
        <v>1</v>
      </c>
      <c r="E35" s="61" t="s">
        <v>179</v>
      </c>
      <c r="F35" s="61">
        <v>1</v>
      </c>
      <c r="G35" s="61">
        <v>1</v>
      </c>
      <c r="H35" s="61">
        <v>1</v>
      </c>
      <c r="I35" s="61">
        <v>1</v>
      </c>
      <c r="J35" s="61" t="s">
        <v>179</v>
      </c>
      <c r="K35" s="61" t="s">
        <v>179</v>
      </c>
      <c r="L35" s="61">
        <v>4</v>
      </c>
      <c r="M35" s="61">
        <v>4</v>
      </c>
      <c r="N35" s="61">
        <v>5</v>
      </c>
      <c r="O35" s="90">
        <f t="shared" si="0"/>
        <v>2.25</v>
      </c>
      <c r="P35" s="57"/>
      <c r="Q35" s="146"/>
    </row>
    <row r="36" spans="1:17" ht="24.95" customHeight="1">
      <c r="A36" s="58">
        <v>33</v>
      </c>
      <c r="B36" s="59" t="str">
        <f>IF('قائمة التلامي'!B37=0,"",'قائمة التلامي'!B37)</f>
        <v>AG</v>
      </c>
      <c r="C36" s="60" t="str">
        <f>IF('قائمة التلامي'!C37=0,"",'قائمة التلامي'!C37)</f>
        <v>ag</v>
      </c>
      <c r="D36" s="61">
        <v>6</v>
      </c>
      <c r="E36" s="61" t="s">
        <v>179</v>
      </c>
      <c r="F36" s="61">
        <v>2.5</v>
      </c>
      <c r="G36" s="61">
        <v>4.5</v>
      </c>
      <c r="H36" s="61">
        <v>6.5</v>
      </c>
      <c r="I36" s="61">
        <v>6</v>
      </c>
      <c r="J36" s="61" t="s">
        <v>179</v>
      </c>
      <c r="K36" s="61" t="s">
        <v>179</v>
      </c>
      <c r="L36" s="61">
        <v>6</v>
      </c>
      <c r="M36" s="61">
        <v>7</v>
      </c>
      <c r="N36" s="61">
        <v>6.5</v>
      </c>
      <c r="O36" s="90">
        <f t="shared" si="0"/>
        <v>5.625</v>
      </c>
      <c r="P36" s="57"/>
      <c r="Q36" s="146"/>
    </row>
    <row r="37" spans="1:17" ht="24.95" customHeight="1">
      <c r="A37" s="58">
        <v>34</v>
      </c>
      <c r="B37" s="59" t="str">
        <f>IF('قائمة التلامي'!B38=0,"",'قائمة التلامي'!B38)</f>
        <v>AH</v>
      </c>
      <c r="C37" s="60" t="str">
        <f>IF('قائمة التلامي'!C38=0,"",'قائمة التلامي'!C38)</f>
        <v>ah</v>
      </c>
      <c r="D37" s="61">
        <v>5.5</v>
      </c>
      <c r="E37" s="61" t="s">
        <v>179</v>
      </c>
      <c r="F37" s="61">
        <v>3</v>
      </c>
      <c r="G37" s="61">
        <v>2</v>
      </c>
      <c r="H37" s="61">
        <v>4</v>
      </c>
      <c r="I37" s="61">
        <v>5</v>
      </c>
      <c r="J37" s="61" t="s">
        <v>179</v>
      </c>
      <c r="K37" s="61" t="s">
        <v>179</v>
      </c>
      <c r="L37" s="61">
        <v>5.5</v>
      </c>
      <c r="M37" s="61">
        <v>7</v>
      </c>
      <c r="N37" s="61">
        <v>5.5</v>
      </c>
      <c r="O37" s="90">
        <f t="shared" si="0"/>
        <v>4.6875</v>
      </c>
      <c r="P37" s="57"/>
      <c r="Q37" s="146"/>
    </row>
    <row r="38" spans="1:17" ht="24.95" customHeight="1">
      <c r="A38" s="58">
        <v>35</v>
      </c>
      <c r="B38" s="59" t="str">
        <f>IF('قائمة التلامي'!B39=0,"",'قائمة التلامي'!B39)</f>
        <v>AK</v>
      </c>
      <c r="C38" s="60" t="str">
        <f>IF('قائمة التلامي'!C39=0,"",'قائمة التلامي'!C39)</f>
        <v>ai</v>
      </c>
      <c r="D38" s="61">
        <v>7.5</v>
      </c>
      <c r="E38" s="61" t="s">
        <v>179</v>
      </c>
      <c r="F38" s="61">
        <v>7</v>
      </c>
      <c r="G38" s="61">
        <v>5.5</v>
      </c>
      <c r="H38" s="61">
        <v>1.5</v>
      </c>
      <c r="I38" s="61">
        <v>5</v>
      </c>
      <c r="J38" s="61" t="s">
        <v>179</v>
      </c>
      <c r="K38" s="61" t="s">
        <v>179</v>
      </c>
      <c r="L38" s="61">
        <v>6</v>
      </c>
      <c r="M38" s="61">
        <v>7</v>
      </c>
      <c r="N38" s="61">
        <v>6</v>
      </c>
      <c r="O38" s="90">
        <f t="shared" si="0"/>
        <v>5.6875</v>
      </c>
      <c r="P38" s="57"/>
      <c r="Q38" s="146"/>
    </row>
    <row r="39" spans="1:17" ht="24.95" customHeight="1">
      <c r="A39" s="58">
        <v>36</v>
      </c>
      <c r="B39" s="59" t="str">
        <f>IF('قائمة التلامي'!B40=0,"",'قائمة التلامي'!B40)</f>
        <v>AL</v>
      </c>
      <c r="C39" s="60" t="str">
        <f>IF('قائمة التلامي'!C40=0,"",'قائمة التلامي'!C40)</f>
        <v>aj</v>
      </c>
      <c r="D39" s="61">
        <v>8</v>
      </c>
      <c r="E39" s="61" t="s">
        <v>179</v>
      </c>
      <c r="F39" s="61">
        <v>4</v>
      </c>
      <c r="G39" s="61">
        <v>8</v>
      </c>
      <c r="H39" s="61">
        <v>5.5</v>
      </c>
      <c r="I39" s="61">
        <v>5</v>
      </c>
      <c r="J39" s="61" t="s">
        <v>179</v>
      </c>
      <c r="K39" s="61" t="s">
        <v>179</v>
      </c>
      <c r="L39" s="61">
        <v>5</v>
      </c>
      <c r="M39" s="61">
        <v>7</v>
      </c>
      <c r="N39" s="61">
        <v>5.5</v>
      </c>
      <c r="O39" s="90">
        <f t="shared" si="0"/>
        <v>6</v>
      </c>
      <c r="P39" s="57"/>
      <c r="Q39" s="146"/>
    </row>
    <row r="40" spans="1:17" ht="24.95" customHeight="1">
      <c r="A40" s="58">
        <v>37</v>
      </c>
      <c r="B40" s="59" t="str">
        <f>IF('قائمة التلامي'!B41=0,"",'قائمة التلامي'!B41)</f>
        <v>AM</v>
      </c>
      <c r="C40" s="60" t="str">
        <f>IF('قائمة التلامي'!C41=0,"",'قائمة التلامي'!C41)</f>
        <v>ak</v>
      </c>
      <c r="D40" s="61">
        <v>4</v>
      </c>
      <c r="E40" s="61" t="s">
        <v>179</v>
      </c>
      <c r="F40" s="61">
        <v>2</v>
      </c>
      <c r="G40" s="61">
        <v>2</v>
      </c>
      <c r="H40" s="61">
        <v>2</v>
      </c>
      <c r="I40" s="61">
        <v>4</v>
      </c>
      <c r="J40" s="61" t="s">
        <v>179</v>
      </c>
      <c r="K40" s="61" t="s">
        <v>179</v>
      </c>
      <c r="L40" s="61">
        <v>5.5</v>
      </c>
      <c r="M40" s="61">
        <v>5</v>
      </c>
      <c r="N40" s="61">
        <v>7</v>
      </c>
      <c r="O40" s="90">
        <f t="shared" si="0"/>
        <v>3.9375</v>
      </c>
      <c r="P40" s="57"/>
      <c r="Q40" s="146"/>
    </row>
    <row r="41" spans="1:17" ht="24.95" customHeight="1">
      <c r="A41" s="58">
        <v>38</v>
      </c>
      <c r="B41" s="59" t="str">
        <f>IF('قائمة التلامي'!B42=0,"",'قائمة التلامي'!B42)</f>
        <v>AN</v>
      </c>
      <c r="C41" s="60" t="str">
        <f>IF('قائمة التلامي'!C42=0,"",'قائمة التلامي'!C42)</f>
        <v>al</v>
      </c>
      <c r="D41" s="61">
        <v>6.5</v>
      </c>
      <c r="E41" s="61" t="s">
        <v>179</v>
      </c>
      <c r="F41" s="61">
        <v>2</v>
      </c>
      <c r="G41" s="61">
        <v>2</v>
      </c>
      <c r="H41" s="61">
        <v>3.5</v>
      </c>
      <c r="I41" s="61">
        <v>3</v>
      </c>
      <c r="J41" s="61" t="s">
        <v>179</v>
      </c>
      <c r="K41" s="61" t="s">
        <v>179</v>
      </c>
      <c r="L41" s="61">
        <v>7</v>
      </c>
      <c r="M41" s="61">
        <v>7</v>
      </c>
      <c r="N41" s="61">
        <v>6.5</v>
      </c>
      <c r="O41" s="90">
        <f t="shared" si="0"/>
        <v>4.6875</v>
      </c>
      <c r="P41" s="57"/>
      <c r="Q41" s="146"/>
    </row>
    <row r="42" spans="1:17" ht="24.95" customHeight="1">
      <c r="A42" s="58">
        <v>39</v>
      </c>
      <c r="B42" s="59" t="str">
        <f>IF('قائمة التلامي'!B43=0,"",'قائمة التلامي'!B43)</f>
        <v>AO</v>
      </c>
      <c r="C42" s="60" t="str">
        <f>IF('قائمة التلامي'!C43=0,"",'قائمة التلامي'!C43)</f>
        <v>am</v>
      </c>
      <c r="D42" s="61">
        <v>1</v>
      </c>
      <c r="E42" s="61" t="s">
        <v>179</v>
      </c>
      <c r="F42" s="61">
        <v>1</v>
      </c>
      <c r="G42" s="61">
        <v>1</v>
      </c>
      <c r="H42" s="61">
        <v>1.5</v>
      </c>
      <c r="I42" s="61">
        <v>1.5</v>
      </c>
      <c r="J42" s="61" t="s">
        <v>179</v>
      </c>
      <c r="K42" s="61" t="s">
        <v>179</v>
      </c>
      <c r="L42" s="61">
        <v>4</v>
      </c>
      <c r="M42" s="61">
        <v>4</v>
      </c>
      <c r="N42" s="61">
        <v>6.5</v>
      </c>
      <c r="O42" s="90">
        <f t="shared" si="0"/>
        <v>2.5625</v>
      </c>
      <c r="P42" s="57"/>
      <c r="Q42" s="146"/>
    </row>
    <row r="43" spans="1:17" ht="24.95" customHeight="1">
      <c r="A43" s="58">
        <v>40</v>
      </c>
      <c r="B43" s="59" t="str">
        <f>IF('قائمة التلامي'!B44=0,"",'قائمة التلامي'!B44)</f>
        <v/>
      </c>
      <c r="C43" s="60" t="str">
        <f>IF('قائمة التلامي'!C44=0,"",'قائمة التلامي'!C44)</f>
        <v/>
      </c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90" t="str">
        <f t="shared" si="0"/>
        <v/>
      </c>
      <c r="P43" s="57"/>
      <c r="Q43" s="146"/>
    </row>
    <row r="44" spans="1:17" ht="24.95" customHeight="1">
      <c r="A44" s="58">
        <v>41</v>
      </c>
      <c r="B44" s="59" t="str">
        <f>IF('قائمة التلامي'!B45=0,"",'قائمة التلامي'!B45)</f>
        <v/>
      </c>
      <c r="C44" s="60" t="str">
        <f>IF('قائمة التلامي'!C45=0,"",'قائمة التلامي'!C45)</f>
        <v/>
      </c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90" t="str">
        <f t="shared" si="0"/>
        <v/>
      </c>
      <c r="P44" s="57"/>
      <c r="Q44" s="146"/>
    </row>
    <row r="45" spans="1:17" ht="24.95" customHeight="1">
      <c r="A45" s="58">
        <v>42</v>
      </c>
      <c r="B45" s="59" t="str">
        <f>IF('قائمة التلامي'!B46=0,"",'قائمة التلامي'!B46)</f>
        <v/>
      </c>
      <c r="C45" s="60" t="str">
        <f>IF('قائمة التلامي'!C46=0,"",'قائمة التلامي'!C46)</f>
        <v/>
      </c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90" t="str">
        <f t="shared" si="0"/>
        <v/>
      </c>
      <c r="P45" s="57"/>
      <c r="Q45" s="146"/>
    </row>
    <row r="46" spans="1:17" ht="24.95" customHeight="1">
      <c r="A46" s="58">
        <v>43</v>
      </c>
      <c r="B46" s="59" t="str">
        <f>IF('قائمة التلامي'!B47=0,"",'قائمة التلامي'!B47)</f>
        <v/>
      </c>
      <c r="C46" s="60" t="str">
        <f>IF('قائمة التلامي'!C47=0,"",'قائمة التلامي'!C47)</f>
        <v/>
      </c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90" t="str">
        <f t="shared" si="0"/>
        <v/>
      </c>
      <c r="P46" s="57"/>
      <c r="Q46" s="146"/>
    </row>
    <row r="47" spans="1:17" ht="24.95" customHeight="1">
      <c r="A47" s="58">
        <v>44</v>
      </c>
      <c r="B47" s="59" t="str">
        <f>IF('قائمة التلامي'!B48=0,"",'قائمة التلامي'!B48)</f>
        <v/>
      </c>
      <c r="C47" s="60" t="str">
        <f>IF('قائمة التلامي'!C48=0,"",'قائمة التلامي'!C48)</f>
        <v/>
      </c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90" t="str">
        <f t="shared" si="0"/>
        <v/>
      </c>
      <c r="P47" s="57"/>
      <c r="Q47" s="146"/>
    </row>
    <row r="48" spans="1:17" ht="24.95" customHeight="1">
      <c r="A48" s="58">
        <v>45</v>
      </c>
      <c r="B48" s="59" t="str">
        <f>IF('قائمة التلامي'!B49=0,"",'قائمة التلامي'!B49)</f>
        <v/>
      </c>
      <c r="C48" s="60" t="str">
        <f>IF('قائمة التلامي'!C49=0,"",'قائمة التلامي'!C49)</f>
        <v/>
      </c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90" t="str">
        <f t="shared" si="0"/>
        <v/>
      </c>
      <c r="P48" s="57"/>
      <c r="Q48" s="146"/>
    </row>
    <row r="49" spans="1:17" ht="33.75">
      <c r="A49" s="228" t="s">
        <v>36</v>
      </c>
      <c r="B49" s="229"/>
      <c r="C49" s="230"/>
      <c r="D49" s="63">
        <f>IFERROR(AVERAGE(D4:D48),"")</f>
        <v>6.5</v>
      </c>
      <c r="E49" s="63" t="str">
        <f t="shared" ref="E49:O49" si="1">IFERROR(AVERAGE(E4:E48),"")</f>
        <v/>
      </c>
      <c r="F49" s="63">
        <f t="shared" si="1"/>
        <v>4.666666666666667</v>
      </c>
      <c r="G49" s="63">
        <f t="shared" si="1"/>
        <v>5.6025641025641022</v>
      </c>
      <c r="H49" s="63">
        <f t="shared" si="1"/>
        <v>4.1538461538461542</v>
      </c>
      <c r="I49" s="63">
        <f t="shared" si="1"/>
        <v>5.5384615384615383</v>
      </c>
      <c r="J49" s="63" t="str">
        <f t="shared" si="1"/>
        <v/>
      </c>
      <c r="K49" s="63" t="str">
        <f t="shared" si="1"/>
        <v/>
      </c>
      <c r="L49" s="63">
        <f t="shared" si="1"/>
        <v>6.0128205128205128</v>
      </c>
      <c r="M49" s="63">
        <f t="shared" si="1"/>
        <v>6.4871794871794872</v>
      </c>
      <c r="N49" s="63">
        <f t="shared" si="1"/>
        <v>6.1410256410256414</v>
      </c>
      <c r="O49" s="63">
        <f t="shared" si="1"/>
        <v>5.6378205128205128</v>
      </c>
      <c r="P49" s="57"/>
      <c r="Q49" s="146"/>
    </row>
    <row r="50" spans="1:17" ht="35.25">
      <c r="B50" s="64" t="s">
        <v>37</v>
      </c>
      <c r="C50" s="64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6" t="s">
        <v>38</v>
      </c>
      <c r="O50" s="65"/>
      <c r="P50" s="65"/>
      <c r="Q50" s="65"/>
    </row>
    <row r="51" spans="1:17"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</row>
    <row r="52" spans="1:17"/>
    <row r="53" spans="1:17"/>
    <row r="54" spans="1:17"/>
    <row r="55" spans="1:17" hidden="1"/>
    <row r="56" spans="1:17" hidden="1"/>
    <row r="57" spans="1:17" hidden="1"/>
    <row r="58" spans="1:17" hidden="1"/>
    <row r="59" spans="1:17" hidden="1"/>
    <row r="60" spans="1:17" hidden="1"/>
    <row r="61" spans="1:17"/>
  </sheetData>
  <sheetProtection password="C66D" sheet="1" objects="1" scenarios="1" insertRows="0" deleteRows="0"/>
  <mergeCells count="12">
    <mergeCell ref="N1:O1"/>
    <mergeCell ref="A49:C49"/>
    <mergeCell ref="B3:C3"/>
    <mergeCell ref="C1:D1"/>
    <mergeCell ref="A1:B1"/>
    <mergeCell ref="L1:M1"/>
    <mergeCell ref="L2:M2"/>
    <mergeCell ref="N2:O2"/>
    <mergeCell ref="D2:E2"/>
    <mergeCell ref="F2:G2"/>
    <mergeCell ref="H2:I2"/>
    <mergeCell ref="J2:K2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60" orientation="portrait" verticalDpi="0" r:id="rId1"/>
  <rowBreaks count="1" manualBreakCount="1">
    <brk id="56" max="1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showRowColHeaders="0" rightToLeft="1" zoomScaleNormal="100" workbookViewId="0">
      <selection activeCell="D4" sqref="D4"/>
    </sheetView>
  </sheetViews>
  <sheetFormatPr baseColWidth="10" defaultColWidth="0" defaultRowHeight="14.25" zeroHeight="1"/>
  <cols>
    <col min="1" max="1" width="11.375" customWidth="1"/>
    <col min="2" max="3" width="16" customWidth="1"/>
    <col min="4" max="14" width="10.75" customWidth="1"/>
    <col min="15" max="15" width="14.125" bestFit="1" customWidth="1"/>
    <col min="16" max="18" width="11.375" customWidth="1"/>
    <col min="19" max="16384" width="11.375" hidden="1"/>
  </cols>
  <sheetData>
    <row r="1" spans="1:16" ht="26.25">
      <c r="A1" s="52" t="s">
        <v>47</v>
      </c>
      <c r="B1" s="246" t="str">
        <f>الرئيسية!C8</f>
        <v>الشهداء مواجي</v>
      </c>
      <c r="C1" s="246" t="str">
        <f>الرئيسية!C8</f>
        <v>الشهداء مواجي</v>
      </c>
      <c r="D1" s="246"/>
      <c r="E1" s="52"/>
      <c r="F1" s="52"/>
      <c r="G1" s="31"/>
      <c r="H1" s="31"/>
      <c r="I1" s="31"/>
      <c r="J1" s="31"/>
      <c r="K1" s="31"/>
      <c r="L1" s="235" t="s">
        <v>56</v>
      </c>
      <c r="M1" s="235"/>
      <c r="N1" s="227" t="str">
        <f>الرئيسية!H8</f>
        <v xml:space="preserve"> السفير المجد</v>
      </c>
      <c r="O1" s="227"/>
    </row>
    <row r="2" spans="1:16" ht="26.25">
      <c r="A2" s="31"/>
      <c r="B2" s="31"/>
      <c r="C2" s="31"/>
      <c r="D2" s="238" t="s">
        <v>83</v>
      </c>
      <c r="E2" s="238"/>
      <c r="F2" s="239" t="str">
        <f>الرئيسية!H7</f>
        <v>الثانية ابتدائي</v>
      </c>
      <c r="G2" s="239"/>
      <c r="H2" s="240" t="str">
        <f>الرئيسية!H6</f>
        <v>2016/2017</v>
      </c>
      <c r="I2" s="240"/>
      <c r="J2" s="240" t="s">
        <v>81</v>
      </c>
      <c r="K2" s="240"/>
      <c r="L2" s="247" t="s">
        <v>55</v>
      </c>
      <c r="M2" s="247"/>
      <c r="N2" s="237" t="str">
        <f>الرئيسية!H9</f>
        <v>...............</v>
      </c>
      <c r="O2" s="237"/>
      <c r="P2" s="10"/>
    </row>
    <row r="3" spans="1:16" ht="36">
      <c r="A3" s="21" t="s">
        <v>4</v>
      </c>
      <c r="B3" s="244" t="s">
        <v>32</v>
      </c>
      <c r="C3" s="245"/>
      <c r="D3" s="22" t="s">
        <v>41</v>
      </c>
      <c r="E3" s="22" t="s">
        <v>19</v>
      </c>
      <c r="F3" s="51" t="s">
        <v>3</v>
      </c>
      <c r="G3" s="22" t="s">
        <v>33</v>
      </c>
      <c r="H3" s="23" t="s">
        <v>42</v>
      </c>
      <c r="I3" s="22" t="s">
        <v>43</v>
      </c>
      <c r="J3" s="22" t="s">
        <v>45</v>
      </c>
      <c r="K3" s="22" t="s">
        <v>46</v>
      </c>
      <c r="L3" s="22" t="s">
        <v>34</v>
      </c>
      <c r="M3" s="22" t="s">
        <v>35</v>
      </c>
      <c r="N3" s="22" t="s">
        <v>44</v>
      </c>
      <c r="O3" s="22" t="s">
        <v>2</v>
      </c>
      <c r="P3" s="5"/>
    </row>
    <row r="4" spans="1:16" ht="26.1" customHeight="1">
      <c r="A4" s="24">
        <v>1</v>
      </c>
      <c r="B4" s="14" t="str">
        <f>IF('قائمة التلامي'!B5=0,"",'قائمة التلامي'!B5)</f>
        <v>A</v>
      </c>
      <c r="C4" s="14" t="str">
        <f>IF('قائمة التلامي'!C5=0,"",'قائمة التلامي'!C5)</f>
        <v>a</v>
      </c>
      <c r="D4" s="11">
        <v>9</v>
      </c>
      <c r="E4" s="11" t="s">
        <v>179</v>
      </c>
      <c r="F4" s="11">
        <v>10</v>
      </c>
      <c r="G4" s="11">
        <v>10</v>
      </c>
      <c r="H4" s="11">
        <v>9</v>
      </c>
      <c r="I4" s="12">
        <v>9</v>
      </c>
      <c r="J4" s="12" t="s">
        <v>179</v>
      </c>
      <c r="K4" s="12" t="s">
        <v>179</v>
      </c>
      <c r="L4" s="11">
        <v>7</v>
      </c>
      <c r="M4" s="11">
        <v>8</v>
      </c>
      <c r="N4" s="11">
        <v>7.5</v>
      </c>
      <c r="O4" s="89">
        <f>IFERROR(AVERAGE(D4:N4),"")</f>
        <v>8.6875</v>
      </c>
      <c r="P4" s="5"/>
    </row>
    <row r="5" spans="1:16" ht="26.1" customHeight="1">
      <c r="A5" s="24">
        <v>2</v>
      </c>
      <c r="B5" s="14" t="str">
        <f>IF('قائمة التلامي'!B6=0,"",'قائمة التلامي'!B6)</f>
        <v>B</v>
      </c>
      <c r="C5" s="14" t="str">
        <f>IF('قائمة التلامي'!C6=0,"",'قائمة التلامي'!C6)</f>
        <v>b</v>
      </c>
      <c r="D5" s="11">
        <v>10</v>
      </c>
      <c r="E5" s="11" t="s">
        <v>179</v>
      </c>
      <c r="F5" s="11">
        <v>9.5</v>
      </c>
      <c r="G5" s="11">
        <v>10</v>
      </c>
      <c r="H5" s="11">
        <v>7.5</v>
      </c>
      <c r="I5" s="11">
        <v>9.5</v>
      </c>
      <c r="J5" s="11" t="s">
        <v>179</v>
      </c>
      <c r="K5" s="11" t="s">
        <v>179</v>
      </c>
      <c r="L5" s="11">
        <v>7.5</v>
      </c>
      <c r="M5" s="11">
        <v>8</v>
      </c>
      <c r="N5" s="11">
        <v>6</v>
      </c>
      <c r="O5" s="89">
        <f t="shared" ref="O5:O48" si="0">IFERROR(AVERAGE(D5:N5),"")</f>
        <v>8.5</v>
      </c>
      <c r="P5" s="5"/>
    </row>
    <row r="6" spans="1:16" ht="26.1" customHeight="1">
      <c r="A6" s="24">
        <v>3</v>
      </c>
      <c r="B6" s="14" t="str">
        <f>IF('قائمة التلامي'!B7=0,"",'قائمة التلامي'!B7)</f>
        <v>C</v>
      </c>
      <c r="C6" s="14" t="str">
        <f>IF('قائمة التلامي'!C7=0,"",'قائمة التلامي'!C7)</f>
        <v>c</v>
      </c>
      <c r="D6" s="11">
        <v>9</v>
      </c>
      <c r="E6" s="11" t="s">
        <v>179</v>
      </c>
      <c r="F6" s="11">
        <v>9</v>
      </c>
      <c r="G6" s="11">
        <v>10</v>
      </c>
      <c r="H6" s="11">
        <v>6</v>
      </c>
      <c r="I6" s="11">
        <v>9.5</v>
      </c>
      <c r="J6" s="11" t="s">
        <v>179</v>
      </c>
      <c r="K6" s="11" t="s">
        <v>179</v>
      </c>
      <c r="L6" s="11">
        <v>7</v>
      </c>
      <c r="M6" s="11">
        <v>8</v>
      </c>
      <c r="N6" s="11">
        <v>5.5</v>
      </c>
      <c r="O6" s="89">
        <f t="shared" si="0"/>
        <v>8</v>
      </c>
      <c r="P6" s="5"/>
    </row>
    <row r="7" spans="1:16" ht="26.1" customHeight="1">
      <c r="A7" s="24">
        <v>4</v>
      </c>
      <c r="B7" s="14" t="str">
        <f>IF('قائمة التلامي'!B8=0,"",'قائمة التلامي'!B8)</f>
        <v>D</v>
      </c>
      <c r="C7" s="14" t="str">
        <f>IF('قائمة التلامي'!C8=0,"",'قائمة التلامي'!C8)</f>
        <v>d</v>
      </c>
      <c r="D7" s="11">
        <v>9.5</v>
      </c>
      <c r="E7" s="11" t="s">
        <v>179</v>
      </c>
      <c r="F7" s="11">
        <v>8</v>
      </c>
      <c r="G7" s="11">
        <v>6</v>
      </c>
      <c r="H7" s="11">
        <v>9</v>
      </c>
      <c r="I7" s="11">
        <v>6</v>
      </c>
      <c r="J7" s="11" t="s">
        <v>179</v>
      </c>
      <c r="K7" s="11" t="s">
        <v>179</v>
      </c>
      <c r="L7" s="11">
        <v>6.5</v>
      </c>
      <c r="M7" s="11">
        <v>8</v>
      </c>
      <c r="N7" s="11">
        <v>5.5</v>
      </c>
      <c r="O7" s="89">
        <f t="shared" si="0"/>
        <v>7.3125</v>
      </c>
      <c r="P7" s="5"/>
    </row>
    <row r="8" spans="1:16" ht="26.1" customHeight="1">
      <c r="A8" s="24">
        <v>5</v>
      </c>
      <c r="B8" s="14" t="str">
        <f>IF('قائمة التلامي'!B9=0,"",'قائمة التلامي'!B9)</f>
        <v>E</v>
      </c>
      <c r="C8" s="14" t="str">
        <f>IF('قائمة التلامي'!C9=0,"",'قائمة التلامي'!C9)</f>
        <v>e</v>
      </c>
      <c r="D8" s="11">
        <v>9</v>
      </c>
      <c r="E8" s="11" t="s">
        <v>179</v>
      </c>
      <c r="F8" s="11">
        <v>9.5</v>
      </c>
      <c r="G8" s="11">
        <v>10</v>
      </c>
      <c r="H8" s="11">
        <v>7.5</v>
      </c>
      <c r="I8" s="11">
        <v>5</v>
      </c>
      <c r="J8" s="11" t="s">
        <v>179</v>
      </c>
      <c r="K8" s="11" t="s">
        <v>179</v>
      </c>
      <c r="L8" s="11">
        <v>7.5</v>
      </c>
      <c r="M8" s="11">
        <v>8</v>
      </c>
      <c r="N8" s="11">
        <v>7</v>
      </c>
      <c r="O8" s="89">
        <f t="shared" si="0"/>
        <v>7.9375</v>
      </c>
      <c r="P8" s="5"/>
    </row>
    <row r="9" spans="1:16" ht="26.1" customHeight="1">
      <c r="A9" s="24">
        <v>6</v>
      </c>
      <c r="B9" s="14" t="str">
        <f>IF('قائمة التلامي'!B10=0,"",'قائمة التلامي'!B10)</f>
        <v>F</v>
      </c>
      <c r="C9" s="14" t="str">
        <f>IF('قائمة التلامي'!C10=0,"",'قائمة التلامي'!C10)</f>
        <v>f</v>
      </c>
      <c r="D9" s="11">
        <v>10</v>
      </c>
      <c r="E9" s="11" t="s">
        <v>179</v>
      </c>
      <c r="F9" s="11">
        <v>9.5</v>
      </c>
      <c r="G9" s="11">
        <v>10</v>
      </c>
      <c r="H9" s="11">
        <v>8</v>
      </c>
      <c r="I9" s="11">
        <v>8</v>
      </c>
      <c r="J9" s="11" t="s">
        <v>179</v>
      </c>
      <c r="K9" s="11" t="s">
        <v>179</v>
      </c>
      <c r="L9" s="11">
        <v>7.5</v>
      </c>
      <c r="M9" s="11">
        <v>8</v>
      </c>
      <c r="N9" s="11">
        <v>6</v>
      </c>
      <c r="O9" s="89">
        <f t="shared" si="0"/>
        <v>8.375</v>
      </c>
      <c r="P9" s="5"/>
    </row>
    <row r="10" spans="1:16" ht="26.1" customHeight="1">
      <c r="A10" s="24">
        <v>7</v>
      </c>
      <c r="B10" s="14" t="str">
        <f>IF('قائمة التلامي'!B11=0,"",'قائمة التلامي'!B11)</f>
        <v>G</v>
      </c>
      <c r="C10" s="14" t="str">
        <f>IF('قائمة التلامي'!C11=0,"",'قائمة التلامي'!C11)</f>
        <v>g</v>
      </c>
      <c r="D10" s="11">
        <v>2.5</v>
      </c>
      <c r="E10" s="11" t="s">
        <v>179</v>
      </c>
      <c r="F10" s="11">
        <v>1</v>
      </c>
      <c r="G10" s="11">
        <v>5</v>
      </c>
      <c r="H10" s="11">
        <v>6</v>
      </c>
      <c r="I10" s="11">
        <v>5.5</v>
      </c>
      <c r="J10" s="11" t="s">
        <v>179</v>
      </c>
      <c r="K10" s="11" t="s">
        <v>179</v>
      </c>
      <c r="L10" s="11">
        <v>5.5</v>
      </c>
      <c r="M10" s="11">
        <v>8</v>
      </c>
      <c r="N10" s="11">
        <v>6.5</v>
      </c>
      <c r="O10" s="89">
        <f t="shared" si="0"/>
        <v>5</v>
      </c>
      <c r="P10" s="5"/>
    </row>
    <row r="11" spans="1:16" ht="26.1" customHeight="1">
      <c r="A11" s="24">
        <v>8</v>
      </c>
      <c r="B11" s="14" t="str">
        <f>IF('قائمة التلامي'!B12=0,"",'قائمة التلامي'!B12)</f>
        <v>H</v>
      </c>
      <c r="C11" s="14" t="str">
        <f>IF('قائمة التلامي'!C12=0,"",'قائمة التلامي'!C12)</f>
        <v>h</v>
      </c>
      <c r="D11" s="11">
        <v>8.5</v>
      </c>
      <c r="E11" s="11" t="s">
        <v>179</v>
      </c>
      <c r="F11" s="11">
        <v>4</v>
      </c>
      <c r="G11" s="11">
        <v>10</v>
      </c>
      <c r="H11" s="11">
        <v>7.5</v>
      </c>
      <c r="I11" s="11">
        <v>10</v>
      </c>
      <c r="J11" s="11" t="s">
        <v>179</v>
      </c>
      <c r="K11" s="11" t="s">
        <v>179</v>
      </c>
      <c r="L11" s="11">
        <v>6</v>
      </c>
      <c r="M11" s="11">
        <v>8</v>
      </c>
      <c r="N11" s="11">
        <v>5.5</v>
      </c>
      <c r="O11" s="89">
        <f t="shared" si="0"/>
        <v>7.4375</v>
      </c>
      <c r="P11" s="5"/>
    </row>
    <row r="12" spans="1:16" ht="26.1" customHeight="1">
      <c r="A12" s="24">
        <v>9</v>
      </c>
      <c r="B12" s="14" t="str">
        <f>IF('قائمة التلامي'!B13=0,"",'قائمة التلامي'!B13)</f>
        <v>I</v>
      </c>
      <c r="C12" s="14" t="str">
        <f>IF('قائمة التلامي'!C13=0,"",'قائمة التلامي'!C13)</f>
        <v>i</v>
      </c>
      <c r="D12" s="11">
        <v>9</v>
      </c>
      <c r="E12" s="11" t="s">
        <v>179</v>
      </c>
      <c r="F12" s="11">
        <v>10</v>
      </c>
      <c r="G12" s="11">
        <v>8</v>
      </c>
      <c r="H12" s="11">
        <v>7</v>
      </c>
      <c r="I12" s="11">
        <v>10</v>
      </c>
      <c r="J12" s="11" t="s">
        <v>179</v>
      </c>
      <c r="K12" s="11" t="s">
        <v>179</v>
      </c>
      <c r="L12" s="11">
        <v>6.5</v>
      </c>
      <c r="M12" s="11">
        <v>8</v>
      </c>
      <c r="N12" s="11">
        <v>6</v>
      </c>
      <c r="O12" s="89">
        <f t="shared" si="0"/>
        <v>8.0625</v>
      </c>
      <c r="P12" s="5"/>
    </row>
    <row r="13" spans="1:16" ht="26.1" customHeight="1">
      <c r="A13" s="24">
        <v>10</v>
      </c>
      <c r="B13" s="14" t="str">
        <f>IF('قائمة التلامي'!B14=0,"",'قائمة التلامي'!B14)</f>
        <v>J</v>
      </c>
      <c r="C13" s="14" t="str">
        <f>IF('قائمة التلامي'!C14=0,"",'قائمة التلامي'!C14)</f>
        <v>j</v>
      </c>
      <c r="D13" s="11">
        <v>8.5</v>
      </c>
      <c r="E13" s="11" t="s">
        <v>179</v>
      </c>
      <c r="F13" s="11">
        <v>6.5</v>
      </c>
      <c r="G13" s="11">
        <v>10</v>
      </c>
      <c r="H13" s="11">
        <v>4.5</v>
      </c>
      <c r="I13" s="11">
        <v>4.5</v>
      </c>
      <c r="J13" s="11" t="s">
        <v>179</v>
      </c>
      <c r="K13" s="11" t="s">
        <v>179</v>
      </c>
      <c r="L13" s="11">
        <v>7</v>
      </c>
      <c r="M13" s="11">
        <v>6</v>
      </c>
      <c r="N13" s="11">
        <v>6</v>
      </c>
      <c r="O13" s="89">
        <f t="shared" si="0"/>
        <v>6.625</v>
      </c>
      <c r="P13" s="5"/>
    </row>
    <row r="14" spans="1:16" ht="26.1" customHeight="1">
      <c r="A14" s="24">
        <v>11</v>
      </c>
      <c r="B14" s="14">
        <f>IF('قائمة التلامي'!B15=0,"",'قائمة التلامي'!B15)</f>
        <v>1</v>
      </c>
      <c r="C14" s="14" t="str">
        <f>IF('قائمة التلامي'!C15=0,"",'قائمة التلامي'!C15)</f>
        <v>k</v>
      </c>
      <c r="D14" s="11">
        <v>3</v>
      </c>
      <c r="E14" s="11" t="s">
        <v>179</v>
      </c>
      <c r="F14" s="11">
        <v>6.5</v>
      </c>
      <c r="G14" s="11">
        <v>5</v>
      </c>
      <c r="H14" s="11">
        <v>6</v>
      </c>
      <c r="I14" s="11">
        <v>3</v>
      </c>
      <c r="J14" s="11" t="s">
        <v>179</v>
      </c>
      <c r="K14" s="11" t="s">
        <v>179</v>
      </c>
      <c r="L14" s="11">
        <v>5</v>
      </c>
      <c r="M14" s="11">
        <v>7</v>
      </c>
      <c r="N14" s="11">
        <v>8</v>
      </c>
      <c r="O14" s="89">
        <f t="shared" si="0"/>
        <v>5.4375</v>
      </c>
      <c r="P14" s="5"/>
    </row>
    <row r="15" spans="1:16" ht="26.1" customHeight="1">
      <c r="A15" s="24">
        <v>12</v>
      </c>
      <c r="B15" s="14" t="str">
        <f>IF('قائمة التلامي'!B16=0,"",'قائمة التلامي'!B16)</f>
        <v>L</v>
      </c>
      <c r="C15" s="14" t="str">
        <f>IF('قائمة التلامي'!C16=0,"",'قائمة التلامي'!C16)</f>
        <v>l</v>
      </c>
      <c r="D15" s="11">
        <v>5.5</v>
      </c>
      <c r="E15" s="11" t="s">
        <v>179</v>
      </c>
      <c r="F15" s="11">
        <v>4</v>
      </c>
      <c r="G15" s="11">
        <v>2</v>
      </c>
      <c r="H15" s="11">
        <v>3.5</v>
      </c>
      <c r="I15" s="11">
        <v>6</v>
      </c>
      <c r="J15" s="11" t="s">
        <v>179</v>
      </c>
      <c r="K15" s="11" t="s">
        <v>179</v>
      </c>
      <c r="L15" s="11">
        <v>7</v>
      </c>
      <c r="M15" s="11">
        <v>6</v>
      </c>
      <c r="N15" s="11">
        <v>7</v>
      </c>
      <c r="O15" s="89">
        <f t="shared" si="0"/>
        <v>5.125</v>
      </c>
      <c r="P15" s="5"/>
    </row>
    <row r="16" spans="1:16" ht="26.1" customHeight="1">
      <c r="A16" s="24">
        <v>13</v>
      </c>
      <c r="B16" s="14" t="str">
        <f>IF('قائمة التلامي'!B17=0,"",'قائمة التلامي'!B17)</f>
        <v>M</v>
      </c>
      <c r="C16" s="14" t="str">
        <f>IF('قائمة التلامي'!C17=0,"",'قائمة التلامي'!C17)</f>
        <v>m</v>
      </c>
      <c r="D16" s="11">
        <v>4</v>
      </c>
      <c r="E16" s="11" t="s">
        <v>179</v>
      </c>
      <c r="F16" s="11">
        <v>5</v>
      </c>
      <c r="G16" s="11">
        <v>3</v>
      </c>
      <c r="H16" s="11">
        <v>5.5</v>
      </c>
      <c r="I16" s="11">
        <v>5</v>
      </c>
      <c r="J16" s="11" t="s">
        <v>179</v>
      </c>
      <c r="K16" s="11" t="s">
        <v>179</v>
      </c>
      <c r="L16" s="11">
        <v>5.5</v>
      </c>
      <c r="M16" s="11">
        <v>6</v>
      </c>
      <c r="N16" s="11">
        <v>7</v>
      </c>
      <c r="O16" s="89">
        <f t="shared" si="0"/>
        <v>5.125</v>
      </c>
      <c r="P16" s="5"/>
    </row>
    <row r="17" spans="1:16" ht="26.1" customHeight="1">
      <c r="A17" s="24">
        <v>14</v>
      </c>
      <c r="B17" s="14" t="str">
        <f>IF('قائمة التلامي'!B18=0,"",'قائمة التلامي'!B18)</f>
        <v>N</v>
      </c>
      <c r="C17" s="14" t="str">
        <f>IF('قائمة التلامي'!C18=0,"",'قائمة التلامي'!C18)</f>
        <v>n</v>
      </c>
      <c r="D17" s="11">
        <v>8</v>
      </c>
      <c r="E17" s="11" t="s">
        <v>179</v>
      </c>
      <c r="F17" s="11">
        <v>5.5</v>
      </c>
      <c r="G17" s="11">
        <v>5.5</v>
      </c>
      <c r="H17" s="11">
        <v>7.5</v>
      </c>
      <c r="I17" s="11">
        <v>7</v>
      </c>
      <c r="J17" s="11" t="s">
        <v>179</v>
      </c>
      <c r="K17" s="11" t="s">
        <v>179</v>
      </c>
      <c r="L17" s="11">
        <v>5</v>
      </c>
      <c r="M17" s="11">
        <v>8</v>
      </c>
      <c r="N17" s="11">
        <v>6.5</v>
      </c>
      <c r="O17" s="89">
        <f t="shared" si="0"/>
        <v>6.625</v>
      </c>
      <c r="P17" s="5"/>
    </row>
    <row r="18" spans="1:16" ht="26.1" customHeight="1">
      <c r="A18" s="24">
        <v>15</v>
      </c>
      <c r="B18" s="14" t="str">
        <f>IF('قائمة التلامي'!B19=0,"",'قائمة التلامي'!B19)</f>
        <v>O</v>
      </c>
      <c r="C18" s="14" t="str">
        <f>IF('قائمة التلامي'!C19=0,"",'قائمة التلامي'!C19)</f>
        <v>o</v>
      </c>
      <c r="D18" s="11">
        <v>5.5</v>
      </c>
      <c r="E18" s="11" t="s">
        <v>179</v>
      </c>
      <c r="F18" s="11">
        <v>3</v>
      </c>
      <c r="G18" s="11">
        <v>5</v>
      </c>
      <c r="H18" s="11">
        <v>4.5</v>
      </c>
      <c r="I18" s="11">
        <v>5.5</v>
      </c>
      <c r="J18" s="11" t="s">
        <v>179</v>
      </c>
      <c r="K18" s="11" t="s">
        <v>179</v>
      </c>
      <c r="L18" s="11">
        <v>6</v>
      </c>
      <c r="M18" s="11">
        <v>8</v>
      </c>
      <c r="N18" s="11">
        <v>6</v>
      </c>
      <c r="O18" s="89">
        <f t="shared" si="0"/>
        <v>5.4375</v>
      </c>
      <c r="P18" s="5"/>
    </row>
    <row r="19" spans="1:16" ht="26.1" customHeight="1">
      <c r="A19" s="24">
        <v>16</v>
      </c>
      <c r="B19" s="14" t="str">
        <f>IF('قائمة التلامي'!B20=0,"",'قائمة التلامي'!B20)</f>
        <v>P</v>
      </c>
      <c r="C19" s="14" t="str">
        <f>IF('قائمة التلامي'!C20=0,"",'قائمة التلامي'!C20)</f>
        <v>p</v>
      </c>
      <c r="D19" s="11">
        <v>6</v>
      </c>
      <c r="E19" s="11" t="s">
        <v>179</v>
      </c>
      <c r="F19" s="11">
        <v>6.5</v>
      </c>
      <c r="G19" s="11">
        <v>4</v>
      </c>
      <c r="H19" s="11">
        <v>3.5</v>
      </c>
      <c r="I19" s="11">
        <v>4.5</v>
      </c>
      <c r="J19" s="11" t="s">
        <v>179</v>
      </c>
      <c r="K19" s="11" t="s">
        <v>179</v>
      </c>
      <c r="L19" s="11">
        <v>7.5</v>
      </c>
      <c r="M19" s="11">
        <v>8</v>
      </c>
      <c r="N19" s="11">
        <v>6</v>
      </c>
      <c r="O19" s="89">
        <f t="shared" si="0"/>
        <v>5.75</v>
      </c>
      <c r="P19" s="5"/>
    </row>
    <row r="20" spans="1:16" ht="26.1" customHeight="1">
      <c r="A20" s="24">
        <v>17</v>
      </c>
      <c r="B20" s="14" t="str">
        <f>IF('قائمة التلامي'!B21=0,"",'قائمة التلامي'!B21)</f>
        <v>Q</v>
      </c>
      <c r="C20" s="14" t="str">
        <f>IF('قائمة التلامي'!C21=0,"",'قائمة التلامي'!C21)</f>
        <v>q</v>
      </c>
      <c r="D20" s="11">
        <v>5.5</v>
      </c>
      <c r="E20" s="11" t="s">
        <v>179</v>
      </c>
      <c r="F20" s="11">
        <v>4</v>
      </c>
      <c r="G20" s="11">
        <v>5</v>
      </c>
      <c r="H20" s="11">
        <v>4.5</v>
      </c>
      <c r="I20" s="11">
        <v>5.5</v>
      </c>
      <c r="J20" s="11" t="s">
        <v>179</v>
      </c>
      <c r="K20" s="11" t="s">
        <v>179</v>
      </c>
      <c r="L20" s="11">
        <v>5.5</v>
      </c>
      <c r="M20" s="11">
        <v>6</v>
      </c>
      <c r="N20" s="11">
        <v>5.5</v>
      </c>
      <c r="O20" s="89">
        <f t="shared" si="0"/>
        <v>5.1875</v>
      </c>
      <c r="P20" s="5"/>
    </row>
    <row r="21" spans="1:16" ht="26.1" customHeight="1">
      <c r="A21" s="24">
        <v>18</v>
      </c>
      <c r="B21" s="14" t="str">
        <f>IF('قائمة التلامي'!B22=0,"",'قائمة التلامي'!B22)</f>
        <v>R</v>
      </c>
      <c r="C21" s="14" t="str">
        <f>IF('قائمة التلامي'!C22=0,"",'قائمة التلامي'!C22)</f>
        <v>r</v>
      </c>
      <c r="D21" s="11">
        <v>5.5</v>
      </c>
      <c r="E21" s="11" t="s">
        <v>179</v>
      </c>
      <c r="F21" s="11">
        <v>8</v>
      </c>
      <c r="G21" s="11">
        <v>4</v>
      </c>
      <c r="H21" s="11">
        <v>2.5</v>
      </c>
      <c r="I21" s="11">
        <v>7.5</v>
      </c>
      <c r="J21" s="11" t="s">
        <v>179</v>
      </c>
      <c r="K21" s="11" t="s">
        <v>179</v>
      </c>
      <c r="L21" s="11">
        <v>5.5</v>
      </c>
      <c r="M21" s="11">
        <v>7</v>
      </c>
      <c r="N21" s="11">
        <v>7.5</v>
      </c>
      <c r="O21" s="89">
        <f t="shared" si="0"/>
        <v>5.9375</v>
      </c>
      <c r="P21" s="5"/>
    </row>
    <row r="22" spans="1:16" ht="26.1" customHeight="1">
      <c r="A22" s="24">
        <v>19</v>
      </c>
      <c r="B22" s="14" t="str">
        <f>IF('قائمة التلامي'!B23=0,"",'قائمة التلامي'!B23)</f>
        <v>S</v>
      </c>
      <c r="C22" s="14" t="str">
        <f>IF('قائمة التلامي'!C23=0,"",'قائمة التلامي'!C23)</f>
        <v>s</v>
      </c>
      <c r="D22" s="11">
        <v>6.5</v>
      </c>
      <c r="E22" s="11" t="s">
        <v>179</v>
      </c>
      <c r="F22" s="11">
        <v>6</v>
      </c>
      <c r="G22" s="11">
        <v>5</v>
      </c>
      <c r="H22" s="11">
        <v>5</v>
      </c>
      <c r="I22" s="11">
        <v>5</v>
      </c>
      <c r="J22" s="11" t="s">
        <v>179</v>
      </c>
      <c r="K22" s="11" t="s">
        <v>179</v>
      </c>
      <c r="L22" s="11">
        <v>6</v>
      </c>
      <c r="M22" s="11">
        <v>6</v>
      </c>
      <c r="N22" s="11">
        <v>6.5</v>
      </c>
      <c r="O22" s="89">
        <f t="shared" si="0"/>
        <v>5.75</v>
      </c>
      <c r="P22" s="5"/>
    </row>
    <row r="23" spans="1:16" ht="26.1" customHeight="1">
      <c r="A23" s="24">
        <v>20</v>
      </c>
      <c r="B23" s="14" t="str">
        <f>IF('قائمة التلامي'!B24=0,"",'قائمة التلامي'!B24)</f>
        <v>T</v>
      </c>
      <c r="C23" s="14" t="str">
        <f>IF('قائمة التلامي'!C24=0,"",'قائمة التلامي'!C24)</f>
        <v>t</v>
      </c>
      <c r="D23" s="11">
        <v>3</v>
      </c>
      <c r="E23" s="11" t="s">
        <v>179</v>
      </c>
      <c r="F23" s="11">
        <v>3.5</v>
      </c>
      <c r="G23" s="11">
        <v>5</v>
      </c>
      <c r="H23" s="11">
        <v>3</v>
      </c>
      <c r="I23" s="11">
        <v>5.5</v>
      </c>
      <c r="J23" s="11" t="s">
        <v>179</v>
      </c>
      <c r="K23" s="11" t="s">
        <v>179</v>
      </c>
      <c r="L23" s="11">
        <v>6</v>
      </c>
      <c r="M23" s="11">
        <v>6.5</v>
      </c>
      <c r="N23" s="11">
        <v>7.5</v>
      </c>
      <c r="O23" s="89">
        <f t="shared" si="0"/>
        <v>5</v>
      </c>
      <c r="P23" s="5"/>
    </row>
    <row r="24" spans="1:16" ht="26.1" customHeight="1">
      <c r="A24" s="24">
        <v>21</v>
      </c>
      <c r="B24" s="14" t="str">
        <f>IF('قائمة التلامي'!B25=0,"",'قائمة التلامي'!B25)</f>
        <v>U</v>
      </c>
      <c r="C24" s="14" t="str">
        <f>IF('قائمة التلامي'!C25=0,"",'قائمة التلامي'!C25)</f>
        <v>u</v>
      </c>
      <c r="D24" s="11">
        <v>4.5</v>
      </c>
      <c r="E24" s="11" t="s">
        <v>179</v>
      </c>
      <c r="F24" s="11">
        <v>4.5</v>
      </c>
      <c r="G24" s="11">
        <v>4</v>
      </c>
      <c r="H24" s="11">
        <v>5</v>
      </c>
      <c r="I24" s="11">
        <v>6</v>
      </c>
      <c r="J24" s="11" t="s">
        <v>179</v>
      </c>
      <c r="K24" s="11" t="s">
        <v>179</v>
      </c>
      <c r="L24" s="11">
        <v>6</v>
      </c>
      <c r="M24" s="11">
        <v>6</v>
      </c>
      <c r="N24" s="11">
        <v>6.5</v>
      </c>
      <c r="O24" s="89">
        <f t="shared" si="0"/>
        <v>5.3125</v>
      </c>
      <c r="P24" s="5"/>
    </row>
    <row r="25" spans="1:16" ht="26.1" customHeight="1">
      <c r="A25" s="24">
        <v>22</v>
      </c>
      <c r="B25" s="14" t="str">
        <f>IF('قائمة التلامي'!B26=0,"",'قائمة التلامي'!B26)</f>
        <v>V</v>
      </c>
      <c r="C25" s="14" t="str">
        <f>IF('قائمة التلامي'!C26=0,"",'قائمة التلامي'!C26)</f>
        <v>v</v>
      </c>
      <c r="D25" s="11">
        <v>5</v>
      </c>
      <c r="E25" s="11" t="s">
        <v>179</v>
      </c>
      <c r="F25" s="11">
        <v>1</v>
      </c>
      <c r="G25" s="11">
        <v>2</v>
      </c>
      <c r="H25" s="11">
        <v>5</v>
      </c>
      <c r="I25" s="11">
        <v>5</v>
      </c>
      <c r="J25" s="11" t="s">
        <v>179</v>
      </c>
      <c r="K25" s="11" t="s">
        <v>179</v>
      </c>
      <c r="L25" s="11">
        <v>5.5</v>
      </c>
      <c r="M25" s="11">
        <v>6.5</v>
      </c>
      <c r="N25" s="11">
        <v>5.5</v>
      </c>
      <c r="O25" s="89">
        <f t="shared" si="0"/>
        <v>4.4375</v>
      </c>
      <c r="P25" s="5"/>
    </row>
    <row r="26" spans="1:16" ht="26.1" customHeight="1">
      <c r="A26" s="24">
        <v>23</v>
      </c>
      <c r="B26" s="14" t="str">
        <f>IF('قائمة التلامي'!B27=0,"",'قائمة التلامي'!B27)</f>
        <v>W</v>
      </c>
      <c r="C26" s="14" t="str">
        <f>IF('قائمة التلامي'!C27=0,"",'قائمة التلامي'!C27)</f>
        <v>w</v>
      </c>
      <c r="D26" s="11">
        <v>4.5</v>
      </c>
      <c r="E26" s="11" t="s">
        <v>179</v>
      </c>
      <c r="F26" s="11">
        <v>1.5</v>
      </c>
      <c r="G26" s="11">
        <v>5</v>
      </c>
      <c r="H26" s="11">
        <v>4.5</v>
      </c>
      <c r="I26" s="11">
        <v>5</v>
      </c>
      <c r="J26" s="11" t="s">
        <v>179</v>
      </c>
      <c r="K26" s="11" t="s">
        <v>179</v>
      </c>
      <c r="L26" s="11">
        <v>5.5</v>
      </c>
      <c r="M26" s="11">
        <v>7</v>
      </c>
      <c r="N26" s="11">
        <v>7</v>
      </c>
      <c r="O26" s="89">
        <f t="shared" si="0"/>
        <v>5</v>
      </c>
      <c r="P26" s="5"/>
    </row>
    <row r="27" spans="1:16" ht="26.1" customHeight="1">
      <c r="A27" s="24">
        <v>24</v>
      </c>
      <c r="B27" s="14" t="str">
        <f>IF('قائمة التلامي'!B28=0,"",'قائمة التلامي'!B28)</f>
        <v>X</v>
      </c>
      <c r="C27" s="14" t="str">
        <f>IF('قائمة التلامي'!C28=0,"",'قائمة التلامي'!C28)</f>
        <v>x</v>
      </c>
      <c r="D27" s="11">
        <v>4.5</v>
      </c>
      <c r="E27" s="11" t="s">
        <v>179</v>
      </c>
      <c r="F27" s="11">
        <v>3.5</v>
      </c>
      <c r="G27" s="11">
        <v>1</v>
      </c>
      <c r="H27" s="11">
        <v>3</v>
      </c>
      <c r="I27" s="11">
        <v>2.5</v>
      </c>
      <c r="J27" s="11" t="s">
        <v>179</v>
      </c>
      <c r="K27" s="11" t="s">
        <v>179</v>
      </c>
      <c r="L27" s="11">
        <v>6</v>
      </c>
      <c r="M27" s="11">
        <v>6</v>
      </c>
      <c r="N27" s="11">
        <v>5.5</v>
      </c>
      <c r="O27" s="89">
        <f t="shared" si="0"/>
        <v>4</v>
      </c>
      <c r="P27" s="5"/>
    </row>
    <row r="28" spans="1:16" ht="26.1" customHeight="1">
      <c r="A28" s="24">
        <v>25</v>
      </c>
      <c r="B28" s="14" t="str">
        <f>IF('قائمة التلامي'!B29=0,"",'قائمة التلامي'!B29)</f>
        <v>Y</v>
      </c>
      <c r="C28" s="14" t="str">
        <f>IF('قائمة التلامي'!C29=0,"",'قائمة التلامي'!C29)</f>
        <v>y</v>
      </c>
      <c r="D28" s="11">
        <v>3</v>
      </c>
      <c r="E28" s="11" t="s">
        <v>179</v>
      </c>
      <c r="F28" s="11">
        <v>1</v>
      </c>
      <c r="G28" s="11">
        <v>1</v>
      </c>
      <c r="H28" s="11">
        <v>4</v>
      </c>
      <c r="I28" s="11">
        <v>3.5</v>
      </c>
      <c r="J28" s="11" t="s">
        <v>179</v>
      </c>
      <c r="K28" s="11" t="s">
        <v>179</v>
      </c>
      <c r="L28" s="11">
        <v>8</v>
      </c>
      <c r="M28" s="11">
        <v>5</v>
      </c>
      <c r="N28" s="11">
        <v>6.5</v>
      </c>
      <c r="O28" s="89">
        <f t="shared" si="0"/>
        <v>4</v>
      </c>
      <c r="P28" s="5"/>
    </row>
    <row r="29" spans="1:16" ht="26.1" customHeight="1">
      <c r="A29" s="24">
        <v>26</v>
      </c>
      <c r="B29" s="14" t="str">
        <f>IF('قائمة التلامي'!B30=0,"",'قائمة التلامي'!B30)</f>
        <v>Z</v>
      </c>
      <c r="C29" s="14" t="str">
        <f>IF('قائمة التلامي'!C30=0,"",'قائمة التلامي'!C30)</f>
        <v>z</v>
      </c>
      <c r="D29" s="11">
        <v>3.5</v>
      </c>
      <c r="E29" s="11" t="s">
        <v>179</v>
      </c>
      <c r="F29" s="11">
        <v>1.5</v>
      </c>
      <c r="G29" s="11">
        <v>1</v>
      </c>
      <c r="H29" s="11">
        <v>2</v>
      </c>
      <c r="I29" s="11">
        <v>5</v>
      </c>
      <c r="J29" s="11" t="s">
        <v>179</v>
      </c>
      <c r="K29" s="11" t="s">
        <v>179</v>
      </c>
      <c r="L29" s="11">
        <v>5.5</v>
      </c>
      <c r="M29" s="11">
        <v>5</v>
      </c>
      <c r="N29" s="11">
        <v>5</v>
      </c>
      <c r="O29" s="89">
        <f t="shared" si="0"/>
        <v>3.5625</v>
      </c>
      <c r="P29" s="5"/>
    </row>
    <row r="30" spans="1:16" ht="26.1" customHeight="1">
      <c r="A30" s="24">
        <v>27</v>
      </c>
      <c r="B30" s="14" t="str">
        <f>IF('قائمة التلامي'!B31=0,"",'قائمة التلامي'!B31)</f>
        <v>AA</v>
      </c>
      <c r="C30" s="14" t="str">
        <f>IF('قائمة التلامي'!C31=0,"",'قائمة التلامي'!C31)</f>
        <v>aa</v>
      </c>
      <c r="D30" s="11">
        <v>3</v>
      </c>
      <c r="E30" s="11" t="s">
        <v>179</v>
      </c>
      <c r="F30" s="11">
        <v>1</v>
      </c>
      <c r="G30" s="11">
        <v>2</v>
      </c>
      <c r="H30" s="11">
        <v>5</v>
      </c>
      <c r="I30" s="11">
        <v>2</v>
      </c>
      <c r="J30" s="11" t="s">
        <v>179</v>
      </c>
      <c r="K30" s="11" t="s">
        <v>179</v>
      </c>
      <c r="L30" s="11">
        <v>5</v>
      </c>
      <c r="M30" s="11">
        <v>5</v>
      </c>
      <c r="N30" s="11">
        <v>6.5</v>
      </c>
      <c r="O30" s="89">
        <f t="shared" si="0"/>
        <v>3.6875</v>
      </c>
      <c r="P30" s="5"/>
    </row>
    <row r="31" spans="1:16" ht="26.1" customHeight="1">
      <c r="A31" s="24">
        <v>28</v>
      </c>
      <c r="B31" s="14" t="str">
        <f>IF('قائمة التلامي'!B32=0,"",'قائمة التلامي'!B32)</f>
        <v>AB</v>
      </c>
      <c r="C31" s="14" t="str">
        <f>IF('قائمة التلامي'!C32=0,"",'قائمة التلامي'!C32)</f>
        <v>ab</v>
      </c>
      <c r="D31" s="11">
        <v>5</v>
      </c>
      <c r="E31" s="11" t="s">
        <v>179</v>
      </c>
      <c r="F31" s="11">
        <v>1</v>
      </c>
      <c r="G31" s="11">
        <v>5</v>
      </c>
      <c r="H31" s="11">
        <v>4.5</v>
      </c>
      <c r="I31" s="11">
        <v>1</v>
      </c>
      <c r="J31" s="11" t="s">
        <v>179</v>
      </c>
      <c r="K31" s="11" t="s">
        <v>179</v>
      </c>
      <c r="L31" s="11">
        <v>5.5</v>
      </c>
      <c r="M31" s="11">
        <v>6</v>
      </c>
      <c r="N31" s="11">
        <v>5</v>
      </c>
      <c r="O31" s="89">
        <f t="shared" si="0"/>
        <v>4.125</v>
      </c>
      <c r="P31" s="5"/>
    </row>
    <row r="32" spans="1:16" ht="26.1" customHeight="1">
      <c r="A32" s="24">
        <v>29</v>
      </c>
      <c r="B32" s="14" t="str">
        <f>IF('قائمة التلامي'!B33=0,"",'قائمة التلامي'!B33)</f>
        <v>AC</v>
      </c>
      <c r="C32" s="14" t="str">
        <f>IF('قائمة التلامي'!C33=0,"",'قائمة التلامي'!C33)</f>
        <v>ac</v>
      </c>
      <c r="D32" s="11">
        <v>3.5</v>
      </c>
      <c r="E32" s="11" t="s">
        <v>179</v>
      </c>
      <c r="F32" s="11">
        <v>4</v>
      </c>
      <c r="G32" s="11">
        <v>1</v>
      </c>
      <c r="H32" s="11">
        <v>3</v>
      </c>
      <c r="I32" s="11">
        <v>3</v>
      </c>
      <c r="J32" s="11" t="s">
        <v>179</v>
      </c>
      <c r="K32" s="11" t="s">
        <v>179</v>
      </c>
      <c r="L32" s="11">
        <v>6</v>
      </c>
      <c r="M32" s="11">
        <v>4</v>
      </c>
      <c r="N32" s="11">
        <v>8</v>
      </c>
      <c r="O32" s="89">
        <f t="shared" si="0"/>
        <v>4.0625</v>
      </c>
      <c r="P32" s="5"/>
    </row>
    <row r="33" spans="1:16" ht="26.1" customHeight="1">
      <c r="A33" s="24">
        <v>30</v>
      </c>
      <c r="B33" s="14" t="str">
        <f>IF('قائمة التلامي'!B34=0,"",'قائمة التلامي'!B34)</f>
        <v>AD</v>
      </c>
      <c r="C33" s="14" t="str">
        <f>IF('قائمة التلامي'!C34=0,"",'قائمة التلامي'!C34)</f>
        <v>ad</v>
      </c>
      <c r="D33" s="11">
        <v>1</v>
      </c>
      <c r="E33" s="11" t="s">
        <v>179</v>
      </c>
      <c r="F33" s="11">
        <v>1</v>
      </c>
      <c r="G33" s="11">
        <v>1</v>
      </c>
      <c r="H33" s="11">
        <v>1</v>
      </c>
      <c r="I33" s="11">
        <v>1</v>
      </c>
      <c r="J33" s="11" t="s">
        <v>179</v>
      </c>
      <c r="K33" s="11" t="s">
        <v>179</v>
      </c>
      <c r="L33" s="11">
        <v>4</v>
      </c>
      <c r="M33" s="11">
        <v>4</v>
      </c>
      <c r="N33" s="11">
        <v>6.5</v>
      </c>
      <c r="O33" s="89">
        <f t="shared" si="0"/>
        <v>2.4375</v>
      </c>
      <c r="P33" s="5"/>
    </row>
    <row r="34" spans="1:16" ht="26.1" customHeight="1">
      <c r="A34" s="24">
        <v>31</v>
      </c>
      <c r="B34" s="14" t="str">
        <f>IF('قائمة التلامي'!B35=0,"",'قائمة التلامي'!B35)</f>
        <v>AE</v>
      </c>
      <c r="C34" s="14" t="str">
        <f>IF('قائمة التلامي'!C35=0,"",'قائمة التلامي'!C35)</f>
        <v>ae</v>
      </c>
      <c r="D34" s="11">
        <v>2.5</v>
      </c>
      <c r="E34" s="11" t="s">
        <v>179</v>
      </c>
      <c r="F34" s="11">
        <v>1</v>
      </c>
      <c r="G34" s="11">
        <v>1</v>
      </c>
      <c r="H34" s="11">
        <v>1</v>
      </c>
      <c r="I34" s="11">
        <v>5</v>
      </c>
      <c r="J34" s="11" t="s">
        <v>179</v>
      </c>
      <c r="K34" s="11" t="s">
        <v>179</v>
      </c>
      <c r="L34" s="11">
        <v>6</v>
      </c>
      <c r="M34" s="11">
        <v>4</v>
      </c>
      <c r="N34" s="11">
        <v>6.5</v>
      </c>
      <c r="O34" s="89">
        <f t="shared" si="0"/>
        <v>3.375</v>
      </c>
      <c r="P34" s="5"/>
    </row>
    <row r="35" spans="1:16" ht="26.1" customHeight="1">
      <c r="A35" s="24">
        <v>32</v>
      </c>
      <c r="B35" s="14" t="str">
        <f>IF('قائمة التلامي'!B36=0,"",'قائمة التلامي'!B36)</f>
        <v>AF</v>
      </c>
      <c r="C35" s="14" t="str">
        <f>IF('قائمة التلامي'!C36=0,"",'قائمة التلامي'!C36)</f>
        <v>af</v>
      </c>
      <c r="D35" s="11">
        <v>1</v>
      </c>
      <c r="E35" s="11" t="s">
        <v>179</v>
      </c>
      <c r="F35" s="11">
        <v>1</v>
      </c>
      <c r="G35" s="11">
        <v>1</v>
      </c>
      <c r="H35" s="11">
        <v>1</v>
      </c>
      <c r="I35" s="11">
        <v>1</v>
      </c>
      <c r="J35" s="11" t="s">
        <v>179</v>
      </c>
      <c r="K35" s="11" t="s">
        <v>179</v>
      </c>
      <c r="L35" s="11">
        <v>3</v>
      </c>
      <c r="M35" s="11">
        <v>4</v>
      </c>
      <c r="N35" s="11">
        <v>6</v>
      </c>
      <c r="O35" s="89">
        <f t="shared" si="0"/>
        <v>2.25</v>
      </c>
      <c r="P35" s="5"/>
    </row>
    <row r="36" spans="1:16" ht="26.1" customHeight="1">
      <c r="A36" s="24">
        <v>33</v>
      </c>
      <c r="B36" s="14" t="str">
        <f>IF('قائمة التلامي'!B37=0,"",'قائمة التلامي'!B37)</f>
        <v>AG</v>
      </c>
      <c r="C36" s="14" t="str">
        <f>IF('قائمة التلامي'!C37=0,"",'قائمة التلامي'!C37)</f>
        <v>ag</v>
      </c>
      <c r="D36" s="11">
        <v>7.5</v>
      </c>
      <c r="E36" s="11" t="s">
        <v>179</v>
      </c>
      <c r="F36" s="11">
        <v>3.5</v>
      </c>
      <c r="G36" s="11">
        <v>9.5</v>
      </c>
      <c r="H36" s="11">
        <v>5</v>
      </c>
      <c r="I36" s="11">
        <v>7.5</v>
      </c>
      <c r="J36" s="11" t="s">
        <v>179</v>
      </c>
      <c r="K36" s="11" t="s">
        <v>179</v>
      </c>
      <c r="L36" s="11">
        <v>8</v>
      </c>
      <c r="M36" s="11">
        <v>7</v>
      </c>
      <c r="N36" s="11">
        <v>6.5</v>
      </c>
      <c r="O36" s="89">
        <f t="shared" si="0"/>
        <v>6.8125</v>
      </c>
      <c r="P36" s="5"/>
    </row>
    <row r="37" spans="1:16" ht="26.1" customHeight="1">
      <c r="A37" s="24">
        <v>34</v>
      </c>
      <c r="B37" s="14" t="str">
        <f>IF('قائمة التلامي'!B38=0,"",'قائمة التلامي'!B38)</f>
        <v>AH</v>
      </c>
      <c r="C37" s="14" t="str">
        <f>IF('قائمة التلامي'!C38=0,"",'قائمة التلامي'!C38)</f>
        <v>ah</v>
      </c>
      <c r="D37" s="11">
        <v>3</v>
      </c>
      <c r="E37" s="11" t="s">
        <v>179</v>
      </c>
      <c r="F37" s="11">
        <v>2.5</v>
      </c>
      <c r="G37" s="11">
        <v>1</v>
      </c>
      <c r="H37" s="11">
        <v>4.5</v>
      </c>
      <c r="I37" s="11">
        <v>4.5</v>
      </c>
      <c r="J37" s="11" t="s">
        <v>179</v>
      </c>
      <c r="K37" s="11" t="s">
        <v>179</v>
      </c>
      <c r="L37" s="11">
        <v>5</v>
      </c>
      <c r="M37" s="11">
        <v>7</v>
      </c>
      <c r="N37" s="11">
        <v>8</v>
      </c>
      <c r="O37" s="89">
        <f t="shared" si="0"/>
        <v>4.4375</v>
      </c>
      <c r="P37" s="5"/>
    </row>
    <row r="38" spans="1:16" ht="26.1" customHeight="1">
      <c r="A38" s="24">
        <v>35</v>
      </c>
      <c r="B38" s="14" t="str">
        <f>IF('قائمة التلامي'!B39=0,"",'قائمة التلامي'!B39)</f>
        <v>AK</v>
      </c>
      <c r="C38" s="14" t="str">
        <f>IF('قائمة التلامي'!C39=0,"",'قائمة التلامي'!C39)</f>
        <v>ai</v>
      </c>
      <c r="D38" s="11">
        <v>2.5</v>
      </c>
      <c r="E38" s="11" t="s">
        <v>179</v>
      </c>
      <c r="F38" s="11">
        <v>7</v>
      </c>
      <c r="G38" s="11">
        <v>6</v>
      </c>
      <c r="H38" s="11">
        <v>3</v>
      </c>
      <c r="I38" s="11">
        <v>3</v>
      </c>
      <c r="J38" s="11" t="s">
        <v>179</v>
      </c>
      <c r="K38" s="11" t="s">
        <v>179</v>
      </c>
      <c r="L38" s="11">
        <v>5</v>
      </c>
      <c r="M38" s="11">
        <v>7</v>
      </c>
      <c r="N38" s="11">
        <v>6.5</v>
      </c>
      <c r="O38" s="89">
        <f t="shared" si="0"/>
        <v>5</v>
      </c>
      <c r="P38" s="5"/>
    </row>
    <row r="39" spans="1:16" ht="26.1" customHeight="1">
      <c r="A39" s="24">
        <v>36</v>
      </c>
      <c r="B39" s="14" t="str">
        <f>IF('قائمة التلامي'!B40=0,"",'قائمة التلامي'!B40)</f>
        <v>AL</v>
      </c>
      <c r="C39" s="14" t="str">
        <f>IF('قائمة التلامي'!C40=0,"",'قائمة التلامي'!C40)</f>
        <v>aj</v>
      </c>
      <c r="D39" s="11">
        <v>7.5</v>
      </c>
      <c r="E39" s="11" t="s">
        <v>179</v>
      </c>
      <c r="F39" s="11">
        <v>8</v>
      </c>
      <c r="G39" s="11">
        <v>9</v>
      </c>
      <c r="H39" s="11">
        <v>4</v>
      </c>
      <c r="I39" s="11">
        <v>8</v>
      </c>
      <c r="J39" s="11" t="s">
        <v>179</v>
      </c>
      <c r="K39" s="11" t="s">
        <v>179</v>
      </c>
      <c r="L39" s="11">
        <v>4</v>
      </c>
      <c r="M39" s="11">
        <v>7</v>
      </c>
      <c r="N39" s="11">
        <v>6</v>
      </c>
      <c r="O39" s="89">
        <f t="shared" si="0"/>
        <v>6.6875</v>
      </c>
      <c r="P39" s="5"/>
    </row>
    <row r="40" spans="1:16" ht="26.1" customHeight="1">
      <c r="A40" s="24">
        <v>37</v>
      </c>
      <c r="B40" s="14" t="str">
        <f>IF('قائمة التلامي'!B41=0,"",'قائمة التلامي'!B41)</f>
        <v>AM</v>
      </c>
      <c r="C40" s="14" t="str">
        <f>IF('قائمة التلامي'!C41=0,"",'قائمة التلامي'!C41)</f>
        <v>ak</v>
      </c>
      <c r="D40" s="11">
        <v>3</v>
      </c>
      <c r="E40" s="11" t="s">
        <v>179</v>
      </c>
      <c r="F40" s="11">
        <v>3</v>
      </c>
      <c r="G40" s="11">
        <v>1</v>
      </c>
      <c r="H40" s="11">
        <v>3</v>
      </c>
      <c r="I40" s="11">
        <v>3.5</v>
      </c>
      <c r="J40" s="11" t="s">
        <v>179</v>
      </c>
      <c r="K40" s="11" t="s">
        <v>179</v>
      </c>
      <c r="L40" s="11">
        <v>5.5</v>
      </c>
      <c r="M40" s="11">
        <v>5</v>
      </c>
      <c r="N40" s="11">
        <v>7.5</v>
      </c>
      <c r="O40" s="89">
        <f t="shared" si="0"/>
        <v>3.9375</v>
      </c>
      <c r="P40" s="5"/>
    </row>
    <row r="41" spans="1:16" ht="26.1" customHeight="1">
      <c r="A41" s="24">
        <v>38</v>
      </c>
      <c r="B41" s="14" t="str">
        <f>IF('قائمة التلامي'!B42=0,"",'قائمة التلامي'!B42)</f>
        <v>AN</v>
      </c>
      <c r="C41" s="14" t="str">
        <f>IF('قائمة التلامي'!C42=0,"",'قائمة التلامي'!C42)</f>
        <v>al</v>
      </c>
      <c r="D41" s="11">
        <v>4.5</v>
      </c>
      <c r="E41" s="11" t="s">
        <v>179</v>
      </c>
      <c r="F41" s="11">
        <v>4</v>
      </c>
      <c r="G41" s="11">
        <v>2</v>
      </c>
      <c r="H41" s="11">
        <v>6</v>
      </c>
      <c r="I41" s="11">
        <v>4.5</v>
      </c>
      <c r="J41" s="11" t="s">
        <v>179</v>
      </c>
      <c r="K41" s="11" t="s">
        <v>179</v>
      </c>
      <c r="L41" s="11">
        <v>5</v>
      </c>
      <c r="M41" s="11">
        <v>7</v>
      </c>
      <c r="N41" s="11">
        <v>7</v>
      </c>
      <c r="O41" s="89">
        <f t="shared" si="0"/>
        <v>5</v>
      </c>
      <c r="P41" s="5"/>
    </row>
    <row r="42" spans="1:16" ht="26.1" customHeight="1">
      <c r="A42" s="24">
        <v>39</v>
      </c>
      <c r="B42" s="14" t="str">
        <f>IF('قائمة التلامي'!B43=0,"",'قائمة التلامي'!B43)</f>
        <v>AO</v>
      </c>
      <c r="C42" s="14" t="str">
        <f>IF('قائمة التلامي'!C43=0,"",'قائمة التلامي'!C43)</f>
        <v>am</v>
      </c>
      <c r="D42" s="11">
        <v>1</v>
      </c>
      <c r="E42" s="11" t="s">
        <v>179</v>
      </c>
      <c r="F42" s="11">
        <v>1</v>
      </c>
      <c r="G42" s="11">
        <v>1</v>
      </c>
      <c r="H42" s="11">
        <v>1</v>
      </c>
      <c r="I42" s="11">
        <v>1</v>
      </c>
      <c r="J42" s="11" t="s">
        <v>179</v>
      </c>
      <c r="K42" s="11" t="s">
        <v>179</v>
      </c>
      <c r="L42" s="11">
        <v>4</v>
      </c>
      <c r="M42" s="11">
        <v>4</v>
      </c>
      <c r="N42" s="11">
        <v>6.5</v>
      </c>
      <c r="O42" s="89">
        <f t="shared" si="0"/>
        <v>2.4375</v>
      </c>
      <c r="P42" s="5"/>
    </row>
    <row r="43" spans="1:16" ht="26.1" customHeight="1">
      <c r="A43" s="24">
        <v>40</v>
      </c>
      <c r="B43" s="14" t="str">
        <f>IF('قائمة التلامي'!B44=0,"",'قائمة التلامي'!B44)</f>
        <v/>
      </c>
      <c r="C43" s="14" t="str">
        <f>IF('قائمة التلامي'!C44=0,"",'قائمة التلامي'!C44)</f>
        <v/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89" t="str">
        <f t="shared" si="0"/>
        <v/>
      </c>
      <c r="P43" s="5"/>
    </row>
    <row r="44" spans="1:16" ht="26.1" customHeight="1">
      <c r="A44" s="24">
        <v>41</v>
      </c>
      <c r="B44" s="14" t="str">
        <f>IF('قائمة التلامي'!B45=0,"",'قائمة التلامي'!B45)</f>
        <v/>
      </c>
      <c r="C44" s="14" t="str">
        <f>IF('قائمة التلامي'!C45=0,"",'قائمة التلامي'!C45)</f>
        <v/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89" t="str">
        <f t="shared" si="0"/>
        <v/>
      </c>
      <c r="P44" s="5"/>
    </row>
    <row r="45" spans="1:16" ht="26.1" customHeight="1">
      <c r="A45" s="24">
        <v>42</v>
      </c>
      <c r="B45" s="14" t="str">
        <f>IF('قائمة التلامي'!B46=0,"",'قائمة التلامي'!B46)</f>
        <v/>
      </c>
      <c r="C45" s="14" t="str">
        <f>IF('قائمة التلامي'!C46=0,"",'قائمة التلامي'!C46)</f>
        <v/>
      </c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89" t="str">
        <f t="shared" si="0"/>
        <v/>
      </c>
      <c r="P45" s="5"/>
    </row>
    <row r="46" spans="1:16" ht="26.1" customHeight="1">
      <c r="A46" s="24">
        <v>43</v>
      </c>
      <c r="B46" s="14" t="str">
        <f>IF('قائمة التلامي'!B47=0,"",'قائمة التلامي'!B47)</f>
        <v/>
      </c>
      <c r="C46" s="14" t="str">
        <f>IF('قائمة التلامي'!C47=0,"",'قائمة التلامي'!C47)</f>
        <v/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89" t="str">
        <f t="shared" si="0"/>
        <v/>
      </c>
      <c r="P46" s="5"/>
    </row>
    <row r="47" spans="1:16" ht="26.1" customHeight="1">
      <c r="A47" s="24">
        <v>44</v>
      </c>
      <c r="B47" s="14" t="str">
        <f>IF('قائمة التلامي'!B48=0,"",'قائمة التلامي'!B48)</f>
        <v/>
      </c>
      <c r="C47" s="14" t="str">
        <f>IF('قائمة التلامي'!C48=0,"",'قائمة التلامي'!C48)</f>
        <v/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89" t="str">
        <f t="shared" si="0"/>
        <v/>
      </c>
      <c r="P47" s="5"/>
    </row>
    <row r="48" spans="1:16" ht="26.1" customHeight="1">
      <c r="A48" s="24">
        <v>45</v>
      </c>
      <c r="B48" s="14" t="str">
        <f>IF('قائمة التلامي'!B49=0,"",'قائمة التلامي'!B49)</f>
        <v/>
      </c>
      <c r="C48" s="14" t="str">
        <f>IF('قائمة التلامي'!C49=0,"",'قائمة التلامي'!C49)</f>
        <v/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89" t="str">
        <f t="shared" si="0"/>
        <v/>
      </c>
      <c r="P48" s="5"/>
    </row>
    <row r="49" spans="1:16" ht="33.75">
      <c r="A49" s="241" t="s">
        <v>36</v>
      </c>
      <c r="B49" s="242"/>
      <c r="C49" s="243"/>
      <c r="D49" s="8">
        <f>IFERROR(AVERAGE(D4:D48),"")</f>
        <v>5.3205128205128203</v>
      </c>
      <c r="E49" s="8" t="str">
        <f t="shared" ref="E49:O49" si="1">IFERROR(AVERAGE(E4:E48),"")</f>
        <v/>
      </c>
      <c r="F49" s="8">
        <f t="shared" si="1"/>
        <v>4.615384615384615</v>
      </c>
      <c r="G49" s="8">
        <f t="shared" si="1"/>
        <v>4.7948717948717947</v>
      </c>
      <c r="H49" s="8">
        <f t="shared" si="1"/>
        <v>4.6923076923076925</v>
      </c>
      <c r="I49" s="8">
        <f t="shared" si="1"/>
        <v>5.2179487179487181</v>
      </c>
      <c r="J49" s="8" t="str">
        <f t="shared" si="1"/>
        <v/>
      </c>
      <c r="K49" s="8" t="str">
        <f t="shared" si="1"/>
        <v/>
      </c>
      <c r="L49" s="8">
        <f t="shared" si="1"/>
        <v>5.884615384615385</v>
      </c>
      <c r="M49" s="8">
        <f t="shared" si="1"/>
        <v>6.4871794871794872</v>
      </c>
      <c r="N49" s="8">
        <f t="shared" si="1"/>
        <v>6.4487179487179489</v>
      </c>
      <c r="O49" s="8">
        <f t="shared" si="1"/>
        <v>5.4326923076923075</v>
      </c>
      <c r="P49" s="5"/>
    </row>
    <row r="50" spans="1:16" ht="35.25">
      <c r="B50" s="6" t="s">
        <v>37</v>
      </c>
      <c r="C50" s="6"/>
      <c r="D50" s="1"/>
      <c r="E50" s="1"/>
      <c r="F50" s="1"/>
      <c r="G50" s="1"/>
      <c r="H50" s="1"/>
      <c r="I50" s="1"/>
      <c r="J50" s="1"/>
      <c r="K50" s="1"/>
      <c r="L50" s="1"/>
      <c r="M50" s="1"/>
      <c r="N50" s="7" t="s">
        <v>38</v>
      </c>
      <c r="O50" s="1"/>
      <c r="P50" s="1"/>
    </row>
    <row r="51" spans="1:16" hidden="1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</sheetData>
  <sheetProtection password="C66D" sheet="1" objects="1" scenarios="1" insertRows="0" deleteRows="0" selectLockedCells="1"/>
  <mergeCells count="11">
    <mergeCell ref="N1:O1"/>
    <mergeCell ref="A49:C49"/>
    <mergeCell ref="B3:C3"/>
    <mergeCell ref="B1:D1"/>
    <mergeCell ref="L1:M1"/>
    <mergeCell ref="N2:O2"/>
    <mergeCell ref="L2:M2"/>
    <mergeCell ref="H2:I2"/>
    <mergeCell ref="J2:K2"/>
    <mergeCell ref="D2:E2"/>
    <mergeCell ref="F2:G2"/>
  </mergeCells>
  <printOptions horizontalCentered="1" verticalCentered="1"/>
  <pageMargins left="0.23622047244094491" right="0.23622047244094491" top="0.15748031496062992" bottom="0.74803149606299213" header="0.31496062992125984" footer="0.31496062992125984"/>
  <pageSetup paperSize="9" scale="53" orientation="portrait" verticalDpi="0" r:id="rId1"/>
  <rowBreaks count="1" manualBreakCount="1">
    <brk id="54" max="14" man="1"/>
  </rowBreaks>
  <colBreaks count="1" manualBreakCount="1">
    <brk id="15" max="5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"/>
  <sheetViews>
    <sheetView showRowColHeaders="0" rightToLeft="1" zoomScaleNormal="100" workbookViewId="0">
      <selection activeCell="D18" sqref="D18"/>
    </sheetView>
  </sheetViews>
  <sheetFormatPr baseColWidth="10" defaultColWidth="0" defaultRowHeight="14.25" zeroHeight="1"/>
  <cols>
    <col min="1" max="1" width="11.375" customWidth="1"/>
    <col min="2" max="3" width="15.75" customWidth="1"/>
    <col min="4" max="14" width="10.625" customWidth="1"/>
    <col min="15" max="15" width="15.625" customWidth="1"/>
    <col min="16" max="18" width="11.375" customWidth="1"/>
    <col min="19" max="16384" width="11.375" hidden="1"/>
  </cols>
  <sheetData>
    <row r="1" spans="1:16" ht="26.25">
      <c r="A1" s="234" t="s">
        <v>47</v>
      </c>
      <c r="B1" s="234"/>
      <c r="C1" s="233" t="str">
        <f>الرئيسية!C8</f>
        <v>الشهداء مواجي</v>
      </c>
      <c r="D1" s="233"/>
      <c r="E1" s="52"/>
      <c r="F1" s="52"/>
      <c r="G1" s="31"/>
      <c r="H1" s="31"/>
      <c r="I1" s="31"/>
      <c r="J1" s="31"/>
      <c r="K1" s="31"/>
      <c r="L1" s="235" t="s">
        <v>56</v>
      </c>
      <c r="M1" s="235"/>
      <c r="N1" s="227" t="str">
        <f>الرئيسية!H8</f>
        <v xml:space="preserve"> السفير المجد</v>
      </c>
      <c r="O1" s="227"/>
    </row>
    <row r="2" spans="1:16" ht="26.25">
      <c r="A2" s="31"/>
      <c r="B2" s="31"/>
      <c r="C2" s="31"/>
      <c r="D2" s="238" t="s">
        <v>83</v>
      </c>
      <c r="E2" s="238"/>
      <c r="F2" s="239" t="str">
        <f>الرئيسية!H7</f>
        <v>الثانية ابتدائي</v>
      </c>
      <c r="G2" s="239"/>
      <c r="H2" s="240" t="str">
        <f>الرئيسية!H6</f>
        <v>2016/2017</v>
      </c>
      <c r="I2" s="240"/>
      <c r="J2" s="240" t="s">
        <v>84</v>
      </c>
      <c r="K2" s="240"/>
      <c r="L2" s="236" t="s">
        <v>55</v>
      </c>
      <c r="M2" s="236"/>
      <c r="N2" s="237" t="str">
        <f>الرئيسية!H9</f>
        <v>...............</v>
      </c>
      <c r="O2" s="237"/>
      <c r="P2" s="10"/>
    </row>
    <row r="3" spans="1:16" ht="36">
      <c r="A3" s="21" t="s">
        <v>4</v>
      </c>
      <c r="B3" s="244" t="s">
        <v>32</v>
      </c>
      <c r="C3" s="245"/>
      <c r="D3" s="22" t="s">
        <v>41</v>
      </c>
      <c r="E3" s="22" t="s">
        <v>19</v>
      </c>
      <c r="F3" s="22" t="s">
        <v>3</v>
      </c>
      <c r="G3" s="22" t="s">
        <v>33</v>
      </c>
      <c r="H3" s="23" t="s">
        <v>42</v>
      </c>
      <c r="I3" s="22" t="s">
        <v>43</v>
      </c>
      <c r="J3" s="22" t="s">
        <v>45</v>
      </c>
      <c r="K3" s="22" t="s">
        <v>46</v>
      </c>
      <c r="L3" s="22" t="s">
        <v>34</v>
      </c>
      <c r="M3" s="22" t="s">
        <v>35</v>
      </c>
      <c r="N3" s="22" t="s">
        <v>44</v>
      </c>
      <c r="O3" s="22" t="s">
        <v>2</v>
      </c>
      <c r="P3" s="5"/>
    </row>
    <row r="4" spans="1:16" ht="26.25">
      <c r="A4" s="24">
        <v>1</v>
      </c>
      <c r="B4" s="14" t="str">
        <f>IF('قائمة التلامي'!B5=0,"",'قائمة التلامي'!B5)</f>
        <v>A</v>
      </c>
      <c r="C4" s="14" t="str">
        <f>IF('قائمة التلامي'!C5=0,"",'قائمة التلامي'!C5)</f>
        <v>a</v>
      </c>
      <c r="D4" s="191">
        <v>10</v>
      </c>
      <c r="E4" s="61" t="s">
        <v>179</v>
      </c>
      <c r="F4" s="61">
        <v>10</v>
      </c>
      <c r="G4" s="61">
        <v>10</v>
      </c>
      <c r="H4" s="61">
        <v>9.5</v>
      </c>
      <c r="I4" s="62">
        <v>7.5</v>
      </c>
      <c r="J4" s="62" t="s">
        <v>179</v>
      </c>
      <c r="K4" s="62" t="s">
        <v>179</v>
      </c>
      <c r="L4" s="61">
        <v>7</v>
      </c>
      <c r="M4" s="61">
        <v>8</v>
      </c>
      <c r="N4" s="61">
        <v>7.5</v>
      </c>
      <c r="O4" s="89">
        <f>IFERROR(AVERAGE(D4:N4),"")</f>
        <v>8.6875</v>
      </c>
      <c r="P4" s="5"/>
    </row>
    <row r="5" spans="1:16" ht="26.25">
      <c r="A5" s="24">
        <v>2</v>
      </c>
      <c r="B5" s="14" t="str">
        <f>IF('قائمة التلامي'!B6=0,"",'قائمة التلامي'!B6)</f>
        <v>B</v>
      </c>
      <c r="C5" s="14" t="str">
        <f>IF('قائمة التلامي'!C6=0,"",'قائمة التلامي'!C6)</f>
        <v>b</v>
      </c>
      <c r="D5" s="61">
        <v>9.5</v>
      </c>
      <c r="E5" s="61" t="s">
        <v>179</v>
      </c>
      <c r="F5" s="61">
        <v>10</v>
      </c>
      <c r="G5" s="61">
        <v>10</v>
      </c>
      <c r="H5" s="61">
        <v>8</v>
      </c>
      <c r="I5" s="61">
        <v>10</v>
      </c>
      <c r="J5" s="61" t="s">
        <v>179</v>
      </c>
      <c r="K5" s="61" t="s">
        <v>179</v>
      </c>
      <c r="L5" s="61">
        <v>6</v>
      </c>
      <c r="M5" s="61">
        <v>8</v>
      </c>
      <c r="N5" s="61">
        <v>6</v>
      </c>
      <c r="O5" s="89">
        <f t="shared" ref="O5:O49" si="0">IFERROR(AVERAGE(D5:N5),"")</f>
        <v>8.4375</v>
      </c>
      <c r="P5" s="5"/>
    </row>
    <row r="6" spans="1:16" ht="26.25">
      <c r="A6" s="24">
        <v>3</v>
      </c>
      <c r="B6" s="14" t="str">
        <f>IF('قائمة التلامي'!B7=0,"",'قائمة التلامي'!B7)</f>
        <v>C</v>
      </c>
      <c r="C6" s="14" t="str">
        <f>IF('قائمة التلامي'!C7=0,"",'قائمة التلامي'!C7)</f>
        <v>c</v>
      </c>
      <c r="D6" s="61">
        <v>9</v>
      </c>
      <c r="E6" s="61" t="s">
        <v>179</v>
      </c>
      <c r="F6" s="61">
        <v>8.5</v>
      </c>
      <c r="G6" s="61">
        <v>8</v>
      </c>
      <c r="H6" s="61">
        <v>9</v>
      </c>
      <c r="I6" s="61">
        <v>9.5</v>
      </c>
      <c r="J6" s="61" t="s">
        <v>179</v>
      </c>
      <c r="K6" s="61" t="s">
        <v>179</v>
      </c>
      <c r="L6" s="61">
        <v>6.5</v>
      </c>
      <c r="M6" s="61">
        <v>8</v>
      </c>
      <c r="N6" s="61">
        <v>5.5</v>
      </c>
      <c r="O6" s="89">
        <f t="shared" si="0"/>
        <v>8</v>
      </c>
      <c r="P6" s="5"/>
    </row>
    <row r="7" spans="1:16" ht="26.25">
      <c r="A7" s="24">
        <v>4</v>
      </c>
      <c r="B7" s="14" t="str">
        <f>IF('قائمة التلامي'!B8=0,"",'قائمة التلامي'!B8)</f>
        <v>D</v>
      </c>
      <c r="C7" s="14" t="str">
        <f>IF('قائمة التلامي'!C8=0,"",'قائمة التلامي'!C8)</f>
        <v>d</v>
      </c>
      <c r="D7" s="11">
        <v>9</v>
      </c>
      <c r="E7" s="11" t="s">
        <v>179</v>
      </c>
      <c r="F7" s="11">
        <v>8.5</v>
      </c>
      <c r="G7" s="11">
        <v>10</v>
      </c>
      <c r="H7" s="11">
        <v>7.5</v>
      </c>
      <c r="I7" s="11">
        <v>8</v>
      </c>
      <c r="J7" s="11" t="s">
        <v>179</v>
      </c>
      <c r="K7" s="11" t="s">
        <v>179</v>
      </c>
      <c r="L7" s="11">
        <v>6</v>
      </c>
      <c r="M7" s="11">
        <v>8</v>
      </c>
      <c r="N7" s="11">
        <v>5.5</v>
      </c>
      <c r="O7" s="89">
        <f t="shared" si="0"/>
        <v>7.8125</v>
      </c>
      <c r="P7" s="5"/>
    </row>
    <row r="8" spans="1:16" ht="26.25">
      <c r="A8" s="24">
        <v>5</v>
      </c>
      <c r="B8" s="14" t="str">
        <f>IF('قائمة التلامي'!B9=0,"",'قائمة التلامي'!B9)</f>
        <v>E</v>
      </c>
      <c r="C8" s="14" t="str">
        <f>IF('قائمة التلامي'!C9=0,"",'قائمة التلامي'!C9)</f>
        <v>e</v>
      </c>
      <c r="D8" s="11">
        <v>9.5</v>
      </c>
      <c r="E8" s="11" t="s">
        <v>179</v>
      </c>
      <c r="F8" s="11">
        <v>10</v>
      </c>
      <c r="G8" s="11">
        <v>9.5</v>
      </c>
      <c r="H8" s="11">
        <v>9.5</v>
      </c>
      <c r="I8" s="11">
        <v>9.5</v>
      </c>
      <c r="J8" s="11" t="s">
        <v>179</v>
      </c>
      <c r="K8" s="11" t="s">
        <v>179</v>
      </c>
      <c r="L8" s="11">
        <v>6.5</v>
      </c>
      <c r="M8" s="11">
        <v>8</v>
      </c>
      <c r="N8" s="11">
        <v>7</v>
      </c>
      <c r="O8" s="89">
        <f t="shared" si="0"/>
        <v>8.6875</v>
      </c>
      <c r="P8" s="5"/>
    </row>
    <row r="9" spans="1:16" ht="26.25">
      <c r="A9" s="24">
        <v>6</v>
      </c>
      <c r="B9" s="14" t="str">
        <f>IF('قائمة التلامي'!B10=0,"",'قائمة التلامي'!B10)</f>
        <v>F</v>
      </c>
      <c r="C9" s="14" t="str">
        <f>IF('قائمة التلامي'!C10=0,"",'قائمة التلامي'!C10)</f>
        <v>f</v>
      </c>
      <c r="D9" s="11">
        <v>9</v>
      </c>
      <c r="E9" s="11" t="s">
        <v>179</v>
      </c>
      <c r="F9" s="11">
        <v>9.5</v>
      </c>
      <c r="G9" s="11">
        <v>8</v>
      </c>
      <c r="H9" s="11">
        <v>6.5</v>
      </c>
      <c r="I9" s="11">
        <v>8.5</v>
      </c>
      <c r="J9" s="11" t="s">
        <v>179</v>
      </c>
      <c r="K9" s="11" t="s">
        <v>179</v>
      </c>
      <c r="L9" s="11">
        <v>6</v>
      </c>
      <c r="M9" s="11">
        <v>8</v>
      </c>
      <c r="N9" s="11">
        <v>6</v>
      </c>
      <c r="O9" s="89">
        <f t="shared" si="0"/>
        <v>7.6875</v>
      </c>
      <c r="P9" s="5"/>
    </row>
    <row r="10" spans="1:16" ht="26.25">
      <c r="A10" s="24">
        <v>7</v>
      </c>
      <c r="B10" s="14" t="str">
        <f>IF('قائمة التلامي'!B11=0,"",'قائمة التلامي'!B11)</f>
        <v>G</v>
      </c>
      <c r="C10" s="14" t="str">
        <f>IF('قائمة التلامي'!C11=0,"",'قائمة التلامي'!C11)</f>
        <v>g</v>
      </c>
      <c r="D10" s="11">
        <v>5.5</v>
      </c>
      <c r="E10" s="11" t="s">
        <v>179</v>
      </c>
      <c r="F10" s="11">
        <v>1.5</v>
      </c>
      <c r="G10" s="11">
        <v>3</v>
      </c>
      <c r="H10" s="11">
        <v>5</v>
      </c>
      <c r="I10" s="11">
        <v>9.5</v>
      </c>
      <c r="J10" s="11" t="s">
        <v>179</v>
      </c>
      <c r="K10" s="11" t="s">
        <v>179</v>
      </c>
      <c r="L10" s="11">
        <v>5</v>
      </c>
      <c r="M10" s="11">
        <v>8</v>
      </c>
      <c r="N10" s="11">
        <v>6.5</v>
      </c>
      <c r="O10" s="89">
        <f t="shared" si="0"/>
        <v>5.5</v>
      </c>
      <c r="P10" s="5"/>
    </row>
    <row r="11" spans="1:16" ht="26.25">
      <c r="A11" s="24">
        <v>8</v>
      </c>
      <c r="B11" s="14" t="str">
        <f>IF('قائمة التلامي'!B12=0,"",'قائمة التلامي'!B12)</f>
        <v>H</v>
      </c>
      <c r="C11" s="14" t="str">
        <f>IF('قائمة التلامي'!C12=0,"",'قائمة التلامي'!C12)</f>
        <v>h</v>
      </c>
      <c r="D11" s="11">
        <v>9.5</v>
      </c>
      <c r="E11" s="11" t="s">
        <v>179</v>
      </c>
      <c r="F11" s="11">
        <v>7</v>
      </c>
      <c r="G11" s="11">
        <v>9.5</v>
      </c>
      <c r="H11" s="11">
        <v>7.5</v>
      </c>
      <c r="I11" s="11">
        <v>10</v>
      </c>
      <c r="J11" s="11" t="s">
        <v>179</v>
      </c>
      <c r="K11" s="11" t="s">
        <v>179</v>
      </c>
      <c r="L11" s="11">
        <v>6.5</v>
      </c>
      <c r="M11" s="11">
        <v>8</v>
      </c>
      <c r="N11" s="11">
        <v>5.5</v>
      </c>
      <c r="O11" s="89">
        <f t="shared" si="0"/>
        <v>7.9375</v>
      </c>
      <c r="P11" s="5"/>
    </row>
    <row r="12" spans="1:16" ht="26.25">
      <c r="A12" s="24">
        <v>9</v>
      </c>
      <c r="B12" s="14" t="str">
        <f>IF('قائمة التلامي'!B13=0,"",'قائمة التلامي'!B13)</f>
        <v>I</v>
      </c>
      <c r="C12" s="14" t="str">
        <f>IF('قائمة التلامي'!C13=0,"",'قائمة التلامي'!C13)</f>
        <v>i</v>
      </c>
      <c r="D12" s="11">
        <v>7.5</v>
      </c>
      <c r="E12" s="11" t="s">
        <v>179</v>
      </c>
      <c r="F12" s="11">
        <v>10</v>
      </c>
      <c r="G12" s="11">
        <v>10</v>
      </c>
      <c r="H12" s="11">
        <v>7</v>
      </c>
      <c r="I12" s="11">
        <v>10</v>
      </c>
      <c r="J12" s="11" t="s">
        <v>179</v>
      </c>
      <c r="K12" s="11" t="s">
        <v>179</v>
      </c>
      <c r="L12" s="11">
        <v>6</v>
      </c>
      <c r="M12" s="11">
        <v>8</v>
      </c>
      <c r="N12" s="11">
        <v>6</v>
      </c>
      <c r="O12" s="89">
        <f t="shared" si="0"/>
        <v>8.0625</v>
      </c>
      <c r="P12" s="5"/>
    </row>
    <row r="13" spans="1:16" ht="26.25">
      <c r="A13" s="24">
        <v>10</v>
      </c>
      <c r="B13" s="14" t="str">
        <f>IF('قائمة التلامي'!B14=0,"",'قائمة التلامي'!B14)</f>
        <v>J</v>
      </c>
      <c r="C13" s="14" t="str">
        <f>IF('قائمة التلامي'!C14=0,"",'قائمة التلامي'!C14)</f>
        <v>j</v>
      </c>
      <c r="D13" s="11">
        <v>9</v>
      </c>
      <c r="E13" s="11" t="s">
        <v>179</v>
      </c>
      <c r="F13" s="11">
        <v>6.5</v>
      </c>
      <c r="G13" s="11">
        <v>4.5</v>
      </c>
      <c r="H13" s="11">
        <v>7.5</v>
      </c>
      <c r="I13" s="11">
        <v>4.5</v>
      </c>
      <c r="J13" s="11" t="s">
        <v>179</v>
      </c>
      <c r="K13" s="11" t="s">
        <v>179</v>
      </c>
      <c r="L13" s="11">
        <v>6</v>
      </c>
      <c r="M13" s="11">
        <v>6</v>
      </c>
      <c r="N13" s="11">
        <v>6</v>
      </c>
      <c r="O13" s="89">
        <f t="shared" si="0"/>
        <v>6.25</v>
      </c>
      <c r="P13" s="5"/>
    </row>
    <row r="14" spans="1:16" ht="26.25">
      <c r="A14" s="24">
        <v>11</v>
      </c>
      <c r="B14" s="14">
        <f>IF('قائمة التلامي'!B15=0,"",'قائمة التلامي'!B15)</f>
        <v>1</v>
      </c>
      <c r="C14" s="14" t="str">
        <f>IF('قائمة التلامي'!C15=0,"",'قائمة التلامي'!C15)</f>
        <v>k</v>
      </c>
      <c r="D14" s="11">
        <v>7.5</v>
      </c>
      <c r="E14" s="11" t="s">
        <v>179</v>
      </c>
      <c r="F14" s="11">
        <v>6.5</v>
      </c>
      <c r="G14" s="11">
        <v>3.5</v>
      </c>
      <c r="H14" s="11">
        <v>7</v>
      </c>
      <c r="I14" s="11">
        <v>3</v>
      </c>
      <c r="J14" s="11" t="s">
        <v>179</v>
      </c>
      <c r="K14" s="11" t="s">
        <v>179</v>
      </c>
      <c r="L14" s="11">
        <v>6.5</v>
      </c>
      <c r="M14" s="11">
        <v>7</v>
      </c>
      <c r="N14" s="11">
        <v>8</v>
      </c>
      <c r="O14" s="89">
        <f t="shared" si="0"/>
        <v>6.125</v>
      </c>
      <c r="P14" s="5"/>
    </row>
    <row r="15" spans="1:16" ht="26.25">
      <c r="A15" s="24">
        <v>12</v>
      </c>
      <c r="B15" s="14" t="str">
        <f>IF('قائمة التلامي'!B16=0,"",'قائمة التلامي'!B16)</f>
        <v>L</v>
      </c>
      <c r="C15" s="14" t="str">
        <f>IF('قائمة التلامي'!C16=0,"",'قائمة التلامي'!C16)</f>
        <v>l</v>
      </c>
      <c r="D15" s="11">
        <v>6.5</v>
      </c>
      <c r="E15" s="11" t="s">
        <v>179</v>
      </c>
      <c r="F15" s="11">
        <v>1</v>
      </c>
      <c r="G15" s="11">
        <v>1</v>
      </c>
      <c r="H15" s="11">
        <v>6</v>
      </c>
      <c r="I15" s="11">
        <v>4.5</v>
      </c>
      <c r="J15" s="11" t="s">
        <v>179</v>
      </c>
      <c r="K15" s="11" t="s">
        <v>179</v>
      </c>
      <c r="L15" s="11">
        <v>6.5</v>
      </c>
      <c r="M15" s="11">
        <v>6</v>
      </c>
      <c r="N15" s="11">
        <v>7</v>
      </c>
      <c r="O15" s="89">
        <f t="shared" si="0"/>
        <v>4.8125</v>
      </c>
      <c r="P15" s="5"/>
    </row>
    <row r="16" spans="1:16" ht="26.25">
      <c r="A16" s="24">
        <v>13</v>
      </c>
      <c r="B16" s="14" t="str">
        <f>IF('قائمة التلامي'!B17=0,"",'قائمة التلامي'!B17)</f>
        <v>M</v>
      </c>
      <c r="C16" s="14" t="str">
        <f>IF('قائمة التلامي'!C17=0,"",'قائمة التلامي'!C17)</f>
        <v>m</v>
      </c>
      <c r="D16" s="11">
        <v>7</v>
      </c>
      <c r="E16" s="11" t="s">
        <v>179</v>
      </c>
      <c r="F16" s="11">
        <v>6.5</v>
      </c>
      <c r="G16" s="11">
        <v>5</v>
      </c>
      <c r="H16" s="11">
        <v>5.5</v>
      </c>
      <c r="I16" s="11">
        <v>6</v>
      </c>
      <c r="J16" s="11" t="s">
        <v>179</v>
      </c>
      <c r="K16" s="11" t="s">
        <v>179</v>
      </c>
      <c r="L16" s="11">
        <v>6</v>
      </c>
      <c r="M16" s="11">
        <v>6</v>
      </c>
      <c r="N16" s="11">
        <v>7</v>
      </c>
      <c r="O16" s="89">
        <f t="shared" si="0"/>
        <v>6.125</v>
      </c>
      <c r="P16" s="5"/>
    </row>
    <row r="17" spans="1:16" ht="26.25">
      <c r="A17" s="24">
        <v>14</v>
      </c>
      <c r="B17" s="14" t="str">
        <f>IF('قائمة التلامي'!B18=0,"",'قائمة التلامي'!B18)</f>
        <v>N</v>
      </c>
      <c r="C17" s="14" t="str">
        <f>IF('قائمة التلامي'!C18=0,"",'قائمة التلامي'!C18)</f>
        <v>n</v>
      </c>
      <c r="D17" s="11">
        <v>8.5</v>
      </c>
      <c r="E17" s="11" t="s">
        <v>179</v>
      </c>
      <c r="F17" s="11">
        <v>4</v>
      </c>
      <c r="G17" s="11">
        <v>7</v>
      </c>
      <c r="H17" s="11">
        <v>6.5</v>
      </c>
      <c r="I17" s="11">
        <v>6</v>
      </c>
      <c r="J17" s="11" t="s">
        <v>179</v>
      </c>
      <c r="K17" s="11" t="s">
        <v>179</v>
      </c>
      <c r="L17" s="11">
        <v>5.5</v>
      </c>
      <c r="M17" s="11">
        <v>8</v>
      </c>
      <c r="N17" s="11">
        <v>6.5</v>
      </c>
      <c r="O17" s="89">
        <f t="shared" si="0"/>
        <v>6.5</v>
      </c>
      <c r="P17" s="5"/>
    </row>
    <row r="18" spans="1:16" ht="26.25">
      <c r="A18" s="24">
        <v>15</v>
      </c>
      <c r="B18" s="14" t="str">
        <f>IF('قائمة التلامي'!B19=0,"",'قائمة التلامي'!B19)</f>
        <v>O</v>
      </c>
      <c r="C18" s="14" t="str">
        <f>IF('قائمة التلامي'!C19=0,"",'قائمة التلامي'!C19)</f>
        <v>o</v>
      </c>
      <c r="D18" s="11">
        <v>7</v>
      </c>
      <c r="E18" s="11" t="s">
        <v>179</v>
      </c>
      <c r="F18" s="11">
        <v>4.5</v>
      </c>
      <c r="G18" s="11">
        <v>4</v>
      </c>
      <c r="H18" s="11">
        <v>6</v>
      </c>
      <c r="I18" s="11">
        <v>3</v>
      </c>
      <c r="J18" s="11" t="s">
        <v>179</v>
      </c>
      <c r="K18" s="11" t="s">
        <v>179</v>
      </c>
      <c r="L18" s="11">
        <v>6.5</v>
      </c>
      <c r="M18" s="11">
        <v>8</v>
      </c>
      <c r="N18" s="11">
        <v>6</v>
      </c>
      <c r="O18" s="89">
        <f t="shared" si="0"/>
        <v>5.625</v>
      </c>
      <c r="P18" s="5"/>
    </row>
    <row r="19" spans="1:16" ht="26.25">
      <c r="A19" s="24">
        <v>16</v>
      </c>
      <c r="B19" s="14" t="str">
        <f>IF('قائمة التلامي'!B20=0,"",'قائمة التلامي'!B20)</f>
        <v>P</v>
      </c>
      <c r="C19" s="14" t="str">
        <f>IF('قائمة التلامي'!C20=0,"",'قائمة التلامي'!C20)</f>
        <v>p</v>
      </c>
      <c r="D19" s="11">
        <v>6.5</v>
      </c>
      <c r="E19" s="11" t="s">
        <v>179</v>
      </c>
      <c r="F19" s="11">
        <v>8</v>
      </c>
      <c r="G19" s="11">
        <v>3</v>
      </c>
      <c r="H19" s="11">
        <v>5.5</v>
      </c>
      <c r="I19" s="11">
        <v>3.5</v>
      </c>
      <c r="J19" s="11" t="s">
        <v>179</v>
      </c>
      <c r="K19" s="11" t="s">
        <v>179</v>
      </c>
      <c r="L19" s="11">
        <v>6.5</v>
      </c>
      <c r="M19" s="11">
        <v>8</v>
      </c>
      <c r="N19" s="11">
        <v>6</v>
      </c>
      <c r="O19" s="89">
        <f t="shared" si="0"/>
        <v>5.875</v>
      </c>
      <c r="P19" s="5"/>
    </row>
    <row r="20" spans="1:16" ht="26.25">
      <c r="A20" s="24">
        <v>17</v>
      </c>
      <c r="B20" s="14" t="str">
        <f>IF('قائمة التلامي'!B21=0,"",'قائمة التلامي'!B21)</f>
        <v>Q</v>
      </c>
      <c r="C20" s="14" t="str">
        <f>IF('قائمة التلامي'!C21=0,"",'قائمة التلامي'!C21)</f>
        <v>q</v>
      </c>
      <c r="D20" s="11">
        <v>8.5</v>
      </c>
      <c r="E20" s="11" t="s">
        <v>179</v>
      </c>
      <c r="F20" s="11">
        <v>2</v>
      </c>
      <c r="G20" s="11">
        <v>4</v>
      </c>
      <c r="H20" s="11">
        <v>4.5</v>
      </c>
      <c r="I20" s="11">
        <v>3</v>
      </c>
      <c r="J20" s="11" t="s">
        <v>179</v>
      </c>
      <c r="K20" s="11" t="s">
        <v>179</v>
      </c>
      <c r="L20" s="11">
        <v>5.5</v>
      </c>
      <c r="M20" s="11">
        <v>6</v>
      </c>
      <c r="N20" s="11">
        <v>5.5</v>
      </c>
      <c r="O20" s="89">
        <f t="shared" si="0"/>
        <v>4.875</v>
      </c>
      <c r="P20" s="5"/>
    </row>
    <row r="21" spans="1:16" ht="26.25">
      <c r="A21" s="24">
        <v>18</v>
      </c>
      <c r="B21" s="14" t="str">
        <f>IF('قائمة التلامي'!B22=0,"",'قائمة التلامي'!B22)</f>
        <v>R</v>
      </c>
      <c r="C21" s="14" t="str">
        <f>IF('قائمة التلامي'!C22=0,"",'قائمة التلامي'!C22)</f>
        <v>r</v>
      </c>
      <c r="D21" s="11">
        <v>7</v>
      </c>
      <c r="E21" s="11" t="s">
        <v>179</v>
      </c>
      <c r="F21" s="11">
        <v>5</v>
      </c>
      <c r="G21" s="11">
        <v>3</v>
      </c>
      <c r="H21" s="11">
        <v>4.5</v>
      </c>
      <c r="I21" s="11">
        <v>4</v>
      </c>
      <c r="J21" s="11" t="s">
        <v>179</v>
      </c>
      <c r="K21" s="11" t="s">
        <v>179</v>
      </c>
      <c r="L21" s="11">
        <v>5</v>
      </c>
      <c r="M21" s="11">
        <v>7</v>
      </c>
      <c r="N21" s="11">
        <v>7.5</v>
      </c>
      <c r="O21" s="89">
        <f t="shared" si="0"/>
        <v>5.375</v>
      </c>
      <c r="P21" s="5"/>
    </row>
    <row r="22" spans="1:16" ht="26.25">
      <c r="A22" s="24">
        <v>19</v>
      </c>
      <c r="B22" s="14" t="str">
        <f>IF('قائمة التلامي'!B23=0,"",'قائمة التلامي'!B23)</f>
        <v>S</v>
      </c>
      <c r="C22" s="14" t="str">
        <f>IF('قائمة التلامي'!C23=0,"",'قائمة التلامي'!C23)</f>
        <v>s</v>
      </c>
      <c r="D22" s="11">
        <v>6.5</v>
      </c>
      <c r="E22" s="11" t="s">
        <v>179</v>
      </c>
      <c r="F22" s="11">
        <v>2</v>
      </c>
      <c r="G22" s="11">
        <v>6.5</v>
      </c>
      <c r="H22" s="11">
        <v>6</v>
      </c>
      <c r="I22" s="11">
        <v>5</v>
      </c>
      <c r="J22" s="11" t="s">
        <v>179</v>
      </c>
      <c r="K22" s="11" t="s">
        <v>179</v>
      </c>
      <c r="L22" s="11">
        <v>5.5</v>
      </c>
      <c r="M22" s="11">
        <v>6</v>
      </c>
      <c r="N22" s="11">
        <v>6.5</v>
      </c>
      <c r="O22" s="89">
        <f t="shared" si="0"/>
        <v>5.5</v>
      </c>
      <c r="P22" s="5"/>
    </row>
    <row r="23" spans="1:16" ht="26.25">
      <c r="A23" s="24">
        <v>20</v>
      </c>
      <c r="B23" s="14" t="str">
        <f>IF('قائمة التلامي'!B24=0,"",'قائمة التلامي'!B24)</f>
        <v>T</v>
      </c>
      <c r="C23" s="14" t="str">
        <f>IF('قائمة التلامي'!C24=0,"",'قائمة التلامي'!C24)</f>
        <v>t</v>
      </c>
      <c r="D23" s="11">
        <v>3.5</v>
      </c>
      <c r="E23" s="11" t="s">
        <v>179</v>
      </c>
      <c r="F23" s="11">
        <v>4.5</v>
      </c>
      <c r="G23" s="11">
        <v>3.5</v>
      </c>
      <c r="H23" s="11">
        <v>6.5</v>
      </c>
      <c r="I23" s="11">
        <v>2.5</v>
      </c>
      <c r="J23" s="11" t="s">
        <v>179</v>
      </c>
      <c r="K23" s="11" t="s">
        <v>179</v>
      </c>
      <c r="L23" s="11">
        <v>5.5</v>
      </c>
      <c r="M23" s="11">
        <v>5</v>
      </c>
      <c r="N23" s="11">
        <v>7.5</v>
      </c>
      <c r="O23" s="89">
        <f t="shared" si="0"/>
        <v>4.8125</v>
      </c>
      <c r="P23" s="5"/>
    </row>
    <row r="24" spans="1:16" ht="26.25">
      <c r="A24" s="24">
        <v>21</v>
      </c>
      <c r="B24" s="14" t="str">
        <f>IF('قائمة التلامي'!B25=0,"",'قائمة التلامي'!B25)</f>
        <v>U</v>
      </c>
      <c r="C24" s="14" t="str">
        <f>IF('قائمة التلامي'!C25=0,"",'قائمة التلامي'!C25)</f>
        <v>u</v>
      </c>
      <c r="D24" s="11">
        <v>7</v>
      </c>
      <c r="E24" s="11" t="s">
        <v>179</v>
      </c>
      <c r="F24" s="11">
        <v>7.5</v>
      </c>
      <c r="G24" s="11">
        <v>3</v>
      </c>
      <c r="H24" s="11">
        <v>6</v>
      </c>
      <c r="I24" s="11">
        <v>1</v>
      </c>
      <c r="J24" s="11" t="s">
        <v>179</v>
      </c>
      <c r="K24" s="11" t="s">
        <v>179</v>
      </c>
      <c r="L24" s="11">
        <v>6.5</v>
      </c>
      <c r="M24" s="11">
        <v>6</v>
      </c>
      <c r="N24" s="11">
        <v>6.5</v>
      </c>
      <c r="O24" s="89">
        <f t="shared" si="0"/>
        <v>5.4375</v>
      </c>
      <c r="P24" s="5"/>
    </row>
    <row r="25" spans="1:16" ht="26.25">
      <c r="A25" s="24">
        <v>22</v>
      </c>
      <c r="B25" s="14" t="str">
        <f>IF('قائمة التلامي'!B26=0,"",'قائمة التلامي'!B26)</f>
        <v>V</v>
      </c>
      <c r="C25" s="14" t="str">
        <f>IF('قائمة التلامي'!C26=0,"",'قائمة التلامي'!C26)</f>
        <v>v</v>
      </c>
      <c r="D25" s="11">
        <v>7.5</v>
      </c>
      <c r="E25" s="11" t="s">
        <v>179</v>
      </c>
      <c r="F25" s="11">
        <v>9</v>
      </c>
      <c r="G25" s="11">
        <v>1</v>
      </c>
      <c r="H25" s="11">
        <v>5.5</v>
      </c>
      <c r="I25" s="11">
        <v>3</v>
      </c>
      <c r="J25" s="11" t="s">
        <v>179</v>
      </c>
      <c r="K25" s="11" t="s">
        <v>179</v>
      </c>
      <c r="L25" s="11">
        <v>7</v>
      </c>
      <c r="M25" s="11">
        <v>5</v>
      </c>
      <c r="N25" s="11">
        <v>5.5</v>
      </c>
      <c r="O25" s="89">
        <f t="shared" si="0"/>
        <v>5.4375</v>
      </c>
      <c r="P25" s="5"/>
    </row>
    <row r="26" spans="1:16" ht="26.25">
      <c r="A26" s="24">
        <v>23</v>
      </c>
      <c r="B26" s="14" t="str">
        <f>IF('قائمة التلامي'!B27=0,"",'قائمة التلامي'!B27)</f>
        <v>W</v>
      </c>
      <c r="C26" s="14" t="str">
        <f>IF('قائمة التلامي'!C27=0,"",'قائمة التلامي'!C27)</f>
        <v>w</v>
      </c>
      <c r="D26" s="11">
        <v>6.5</v>
      </c>
      <c r="E26" s="11" t="s">
        <v>179</v>
      </c>
      <c r="F26" s="11">
        <v>1</v>
      </c>
      <c r="G26" s="11">
        <v>2</v>
      </c>
      <c r="H26" s="11">
        <v>4</v>
      </c>
      <c r="I26" s="11">
        <v>2.5</v>
      </c>
      <c r="J26" s="11" t="s">
        <v>179</v>
      </c>
      <c r="K26" s="11" t="s">
        <v>179</v>
      </c>
      <c r="L26" s="11">
        <v>7</v>
      </c>
      <c r="M26" s="11">
        <v>5</v>
      </c>
      <c r="N26" s="11">
        <v>6.5</v>
      </c>
      <c r="O26" s="89">
        <f t="shared" si="0"/>
        <v>4.3125</v>
      </c>
      <c r="P26" s="5"/>
    </row>
    <row r="27" spans="1:16" ht="26.25">
      <c r="A27" s="24">
        <v>24</v>
      </c>
      <c r="B27" s="14" t="str">
        <f>IF('قائمة التلامي'!B28=0,"",'قائمة التلامي'!B28)</f>
        <v>X</v>
      </c>
      <c r="C27" s="14" t="str">
        <f>IF('قائمة التلامي'!C28=0,"",'قائمة التلامي'!C28)</f>
        <v>x</v>
      </c>
      <c r="D27" s="11">
        <v>4.5</v>
      </c>
      <c r="E27" s="11" t="s">
        <v>179</v>
      </c>
      <c r="F27" s="11">
        <v>3.5</v>
      </c>
      <c r="G27" s="11">
        <v>3</v>
      </c>
      <c r="H27" s="11">
        <v>7</v>
      </c>
      <c r="I27" s="11">
        <v>2</v>
      </c>
      <c r="J27" s="11" t="s">
        <v>179</v>
      </c>
      <c r="K27" s="11" t="s">
        <v>179</v>
      </c>
      <c r="L27" s="11">
        <v>5.5</v>
      </c>
      <c r="M27" s="11">
        <v>6</v>
      </c>
      <c r="N27" s="11">
        <v>5.5</v>
      </c>
      <c r="O27" s="89">
        <f t="shared" si="0"/>
        <v>4.625</v>
      </c>
      <c r="P27" s="5"/>
    </row>
    <row r="28" spans="1:16" ht="26.25">
      <c r="A28" s="24">
        <v>25</v>
      </c>
      <c r="B28" s="14" t="str">
        <f>IF('قائمة التلامي'!B29=0,"",'قائمة التلامي'!B29)</f>
        <v>Y</v>
      </c>
      <c r="C28" s="14" t="str">
        <f>IF('قائمة التلامي'!C29=0,"",'قائمة التلامي'!C29)</f>
        <v>y</v>
      </c>
      <c r="D28" s="11">
        <v>5.5</v>
      </c>
      <c r="E28" s="11" t="s">
        <v>179</v>
      </c>
      <c r="F28" s="11">
        <v>1</v>
      </c>
      <c r="G28" s="11">
        <v>2.5</v>
      </c>
      <c r="H28" s="11">
        <v>4</v>
      </c>
      <c r="I28" s="11">
        <v>2</v>
      </c>
      <c r="J28" s="11" t="s">
        <v>179</v>
      </c>
      <c r="K28" s="11" t="s">
        <v>179</v>
      </c>
      <c r="L28" s="11">
        <v>5</v>
      </c>
      <c r="M28" s="11">
        <v>5</v>
      </c>
      <c r="N28" s="11">
        <v>6.5</v>
      </c>
      <c r="O28" s="89">
        <f t="shared" si="0"/>
        <v>3.9375</v>
      </c>
      <c r="P28" s="5"/>
    </row>
    <row r="29" spans="1:16" ht="26.25">
      <c r="A29" s="24">
        <v>26</v>
      </c>
      <c r="B29" s="14" t="str">
        <f>IF('قائمة التلامي'!B30=0,"",'قائمة التلامي'!B30)</f>
        <v>Z</v>
      </c>
      <c r="C29" s="14" t="str">
        <f>IF('قائمة التلامي'!C30=0,"",'قائمة التلامي'!C30)</f>
        <v>z</v>
      </c>
      <c r="D29" s="11">
        <v>4.5</v>
      </c>
      <c r="E29" s="11" t="s">
        <v>179</v>
      </c>
      <c r="F29" s="11">
        <v>1</v>
      </c>
      <c r="G29" s="11">
        <v>1</v>
      </c>
      <c r="H29" s="11">
        <v>3</v>
      </c>
      <c r="I29" s="11">
        <v>4</v>
      </c>
      <c r="J29" s="11" t="s">
        <v>179</v>
      </c>
      <c r="K29" s="11" t="s">
        <v>179</v>
      </c>
      <c r="L29" s="11">
        <v>6</v>
      </c>
      <c r="M29" s="11">
        <v>5</v>
      </c>
      <c r="N29" s="11">
        <v>5</v>
      </c>
      <c r="O29" s="89">
        <f t="shared" si="0"/>
        <v>3.6875</v>
      </c>
      <c r="P29" s="5"/>
    </row>
    <row r="30" spans="1:16" ht="26.25">
      <c r="A30" s="24">
        <v>27</v>
      </c>
      <c r="B30" s="14" t="str">
        <f>IF('قائمة التلامي'!B31=0,"",'قائمة التلامي'!B31)</f>
        <v>AA</v>
      </c>
      <c r="C30" s="14" t="str">
        <f>IF('قائمة التلامي'!C31=0,"",'قائمة التلامي'!C31)</f>
        <v>aa</v>
      </c>
      <c r="D30" s="11">
        <v>5.5</v>
      </c>
      <c r="E30" s="11" t="s">
        <v>179</v>
      </c>
      <c r="F30" s="11">
        <v>1</v>
      </c>
      <c r="G30" s="11">
        <v>1</v>
      </c>
      <c r="H30" s="11">
        <v>4.5</v>
      </c>
      <c r="I30" s="11">
        <v>2.5</v>
      </c>
      <c r="J30" s="11" t="s">
        <v>179</v>
      </c>
      <c r="K30" s="11" t="s">
        <v>179</v>
      </c>
      <c r="L30" s="11">
        <v>5</v>
      </c>
      <c r="M30" s="11">
        <v>5</v>
      </c>
      <c r="N30" s="11">
        <v>6.5</v>
      </c>
      <c r="O30" s="89">
        <f t="shared" si="0"/>
        <v>3.875</v>
      </c>
      <c r="P30" s="5"/>
    </row>
    <row r="31" spans="1:16" ht="26.25">
      <c r="A31" s="24">
        <v>28</v>
      </c>
      <c r="B31" s="14" t="str">
        <f>IF('قائمة التلامي'!B32=0,"",'قائمة التلامي'!B32)</f>
        <v>AB</v>
      </c>
      <c r="C31" s="14" t="str">
        <f>IF('قائمة التلامي'!C32=0,"",'قائمة التلامي'!C32)</f>
        <v>ab</v>
      </c>
      <c r="D31" s="11">
        <v>4.5</v>
      </c>
      <c r="E31" s="11" t="s">
        <v>179</v>
      </c>
      <c r="F31" s="11">
        <v>1</v>
      </c>
      <c r="G31" s="11">
        <v>2.5</v>
      </c>
      <c r="H31" s="11">
        <v>3.5</v>
      </c>
      <c r="I31" s="11">
        <v>4</v>
      </c>
      <c r="J31" s="11" t="s">
        <v>179</v>
      </c>
      <c r="K31" s="11" t="s">
        <v>179</v>
      </c>
      <c r="L31" s="11">
        <v>6</v>
      </c>
      <c r="M31" s="11">
        <v>5</v>
      </c>
      <c r="N31" s="11">
        <v>5</v>
      </c>
      <c r="O31" s="89">
        <f t="shared" si="0"/>
        <v>3.9375</v>
      </c>
      <c r="P31" s="5"/>
    </row>
    <row r="32" spans="1:16" ht="26.25">
      <c r="A32" s="24">
        <v>29</v>
      </c>
      <c r="B32" s="14" t="str">
        <f>IF('قائمة التلامي'!B33=0,"",'قائمة التلامي'!B33)</f>
        <v>AC</v>
      </c>
      <c r="C32" s="14" t="str">
        <f>IF('قائمة التلامي'!C33=0,"",'قائمة التلامي'!C33)</f>
        <v>ac</v>
      </c>
      <c r="D32" s="11">
        <v>3</v>
      </c>
      <c r="E32" s="11" t="s">
        <v>179</v>
      </c>
      <c r="F32" s="11">
        <v>1</v>
      </c>
      <c r="G32" s="11">
        <v>4</v>
      </c>
      <c r="H32" s="11">
        <v>4</v>
      </c>
      <c r="I32" s="11">
        <v>4</v>
      </c>
      <c r="J32" s="11" t="s">
        <v>179</v>
      </c>
      <c r="K32" s="11" t="s">
        <v>179</v>
      </c>
      <c r="L32" s="11">
        <v>6.5</v>
      </c>
      <c r="M32" s="11">
        <v>4</v>
      </c>
      <c r="N32" s="11">
        <v>8</v>
      </c>
      <c r="O32" s="89">
        <f t="shared" si="0"/>
        <v>4.3125</v>
      </c>
      <c r="P32" s="5"/>
    </row>
    <row r="33" spans="1:16" ht="26.25">
      <c r="A33" s="24">
        <v>30</v>
      </c>
      <c r="B33" s="14" t="str">
        <f>IF('قائمة التلامي'!B34=0,"",'قائمة التلامي'!B34)</f>
        <v>AD</v>
      </c>
      <c r="C33" s="14" t="str">
        <f>IF('قائمة التلامي'!C34=0,"",'قائمة التلامي'!C34)</f>
        <v>ad</v>
      </c>
      <c r="D33" s="11">
        <v>1</v>
      </c>
      <c r="E33" s="11" t="s">
        <v>179</v>
      </c>
      <c r="F33" s="11">
        <v>1</v>
      </c>
      <c r="G33" s="11">
        <v>1</v>
      </c>
      <c r="H33" s="11">
        <v>2</v>
      </c>
      <c r="I33" s="11">
        <v>1</v>
      </c>
      <c r="J33" s="11" t="s">
        <v>179</v>
      </c>
      <c r="K33" s="11" t="s">
        <v>179</v>
      </c>
      <c r="L33" s="11">
        <v>5</v>
      </c>
      <c r="M33" s="11">
        <v>4</v>
      </c>
      <c r="N33" s="11">
        <v>6.5</v>
      </c>
      <c r="O33" s="89">
        <f t="shared" si="0"/>
        <v>2.6875</v>
      </c>
      <c r="P33" s="5"/>
    </row>
    <row r="34" spans="1:16" ht="26.25">
      <c r="A34" s="24">
        <v>31</v>
      </c>
      <c r="B34" s="14" t="str">
        <f>IF('قائمة التلامي'!B35=0,"",'قائمة التلامي'!B35)</f>
        <v>AE</v>
      </c>
      <c r="C34" s="14" t="str">
        <f>IF('قائمة التلامي'!C35=0,"",'قائمة التلامي'!C35)</f>
        <v>ae</v>
      </c>
      <c r="D34" s="11">
        <v>2</v>
      </c>
      <c r="E34" s="11" t="s">
        <v>179</v>
      </c>
      <c r="F34" s="11">
        <v>1</v>
      </c>
      <c r="G34" s="11">
        <v>3</v>
      </c>
      <c r="H34" s="11">
        <v>5</v>
      </c>
      <c r="I34" s="11">
        <v>2.5</v>
      </c>
      <c r="J34" s="11" t="s">
        <v>179</v>
      </c>
      <c r="K34" s="11" t="s">
        <v>179</v>
      </c>
      <c r="L34" s="11">
        <v>5</v>
      </c>
      <c r="M34" s="11">
        <v>4</v>
      </c>
      <c r="N34" s="11">
        <v>6.5</v>
      </c>
      <c r="O34" s="89">
        <f t="shared" si="0"/>
        <v>3.625</v>
      </c>
      <c r="P34" s="5"/>
    </row>
    <row r="35" spans="1:16" ht="26.25">
      <c r="A35" s="24">
        <v>32</v>
      </c>
      <c r="B35" s="14" t="str">
        <f>IF('قائمة التلامي'!B36=0,"",'قائمة التلامي'!B36)</f>
        <v>AF</v>
      </c>
      <c r="C35" s="14" t="str">
        <f>IF('قائمة التلامي'!C36=0,"",'قائمة التلامي'!C36)</f>
        <v>af</v>
      </c>
      <c r="D35" s="11">
        <v>1</v>
      </c>
      <c r="E35" s="11" t="s">
        <v>179</v>
      </c>
      <c r="F35" s="11">
        <v>1</v>
      </c>
      <c r="G35" s="11">
        <v>1</v>
      </c>
      <c r="H35" s="11">
        <v>4</v>
      </c>
      <c r="I35" s="11">
        <v>1</v>
      </c>
      <c r="J35" s="11" t="s">
        <v>179</v>
      </c>
      <c r="K35" s="11" t="s">
        <v>179</v>
      </c>
      <c r="L35" s="11">
        <v>4</v>
      </c>
      <c r="M35" s="11">
        <v>4</v>
      </c>
      <c r="N35" s="11">
        <v>6</v>
      </c>
      <c r="O35" s="89">
        <f t="shared" si="0"/>
        <v>2.75</v>
      </c>
      <c r="P35" s="5"/>
    </row>
    <row r="36" spans="1:16" ht="26.25">
      <c r="A36" s="24">
        <v>33</v>
      </c>
      <c r="B36" s="14" t="str">
        <f>IF('قائمة التلامي'!B37=0,"",'قائمة التلامي'!B37)</f>
        <v>AG</v>
      </c>
      <c r="C36" s="14" t="str">
        <f>IF('قائمة التلامي'!C37=0,"",'قائمة التلامي'!C37)</f>
        <v>ag</v>
      </c>
      <c r="D36" s="11">
        <v>4.5</v>
      </c>
      <c r="E36" s="11" t="s">
        <v>179</v>
      </c>
      <c r="F36" s="11">
        <v>3</v>
      </c>
      <c r="G36" s="11">
        <v>4</v>
      </c>
      <c r="H36" s="11">
        <v>5</v>
      </c>
      <c r="I36" s="11">
        <v>5</v>
      </c>
      <c r="J36" s="11" t="s">
        <v>179</v>
      </c>
      <c r="K36" s="11" t="s">
        <v>179</v>
      </c>
      <c r="L36" s="11">
        <v>7</v>
      </c>
      <c r="M36" s="11">
        <v>7</v>
      </c>
      <c r="N36" s="11">
        <v>6.5</v>
      </c>
      <c r="O36" s="89">
        <f t="shared" si="0"/>
        <v>5.25</v>
      </c>
      <c r="P36" s="5"/>
    </row>
    <row r="37" spans="1:16" ht="26.25">
      <c r="A37" s="24">
        <v>34</v>
      </c>
      <c r="B37" s="14" t="str">
        <f>IF('قائمة التلامي'!B38=0,"",'قائمة التلامي'!B38)</f>
        <v>AH</v>
      </c>
      <c r="C37" s="14" t="str">
        <f>IF('قائمة التلامي'!C38=0,"",'قائمة التلامي'!C38)</f>
        <v>ah</v>
      </c>
      <c r="D37" s="11">
        <v>7</v>
      </c>
      <c r="E37" s="11" t="s">
        <v>179</v>
      </c>
      <c r="F37" s="11">
        <v>2</v>
      </c>
      <c r="G37" s="11">
        <v>5</v>
      </c>
      <c r="H37" s="11">
        <v>5.5</v>
      </c>
      <c r="I37" s="11">
        <v>4</v>
      </c>
      <c r="J37" s="11" t="s">
        <v>179</v>
      </c>
      <c r="K37" s="11" t="s">
        <v>179</v>
      </c>
      <c r="L37" s="11">
        <v>6</v>
      </c>
      <c r="M37" s="11">
        <v>7</v>
      </c>
      <c r="N37" s="11">
        <v>8</v>
      </c>
      <c r="O37" s="89">
        <f t="shared" si="0"/>
        <v>5.5625</v>
      </c>
      <c r="P37" s="5"/>
    </row>
    <row r="38" spans="1:16" ht="26.25">
      <c r="A38" s="24">
        <v>35</v>
      </c>
      <c r="B38" s="14" t="str">
        <f>IF('قائمة التلامي'!B39=0,"",'قائمة التلامي'!B39)</f>
        <v>AK</v>
      </c>
      <c r="C38" s="14" t="str">
        <f>IF('قائمة التلامي'!C39=0,"",'قائمة التلامي'!C39)</f>
        <v>ai</v>
      </c>
      <c r="D38" s="11">
        <v>5</v>
      </c>
      <c r="E38" s="11" t="s">
        <v>179</v>
      </c>
      <c r="F38" s="11">
        <v>4</v>
      </c>
      <c r="G38" s="11">
        <v>6.5</v>
      </c>
      <c r="H38" s="11">
        <v>5</v>
      </c>
      <c r="I38" s="11">
        <v>4.5</v>
      </c>
      <c r="J38" s="11" t="s">
        <v>179</v>
      </c>
      <c r="K38" s="11" t="s">
        <v>179</v>
      </c>
      <c r="L38" s="11">
        <v>6</v>
      </c>
      <c r="M38" s="11">
        <v>7</v>
      </c>
      <c r="N38" s="11">
        <v>6.5</v>
      </c>
      <c r="O38" s="89">
        <f t="shared" si="0"/>
        <v>5.5625</v>
      </c>
      <c r="P38" s="5"/>
    </row>
    <row r="39" spans="1:16" ht="26.25">
      <c r="A39" s="24">
        <v>36</v>
      </c>
      <c r="B39" s="14" t="str">
        <f>IF('قائمة التلامي'!B40=0,"",'قائمة التلامي'!B40)</f>
        <v>AL</v>
      </c>
      <c r="C39" s="14" t="str">
        <f>IF('قائمة التلامي'!C40=0,"",'قائمة التلامي'!C40)</f>
        <v>aj</v>
      </c>
      <c r="D39" s="11">
        <v>7</v>
      </c>
      <c r="E39" s="11" t="s">
        <v>179</v>
      </c>
      <c r="F39" s="11">
        <v>6</v>
      </c>
      <c r="G39" s="11">
        <v>6.5</v>
      </c>
      <c r="H39" s="11">
        <v>5.5</v>
      </c>
      <c r="I39" s="11">
        <v>4.5</v>
      </c>
      <c r="J39" s="11" t="s">
        <v>179</v>
      </c>
      <c r="K39" s="11" t="s">
        <v>179</v>
      </c>
      <c r="L39" s="11">
        <v>4</v>
      </c>
      <c r="M39" s="11">
        <v>7</v>
      </c>
      <c r="N39" s="11">
        <v>6</v>
      </c>
      <c r="O39" s="89">
        <f t="shared" si="0"/>
        <v>5.8125</v>
      </c>
      <c r="P39" s="5"/>
    </row>
    <row r="40" spans="1:16" ht="26.25">
      <c r="A40" s="24">
        <v>37</v>
      </c>
      <c r="B40" s="14" t="str">
        <f>IF('قائمة التلامي'!B41=0,"",'قائمة التلامي'!B41)</f>
        <v>AM</v>
      </c>
      <c r="C40" s="14" t="str">
        <f>IF('قائمة التلامي'!C41=0,"",'قائمة التلامي'!C41)</f>
        <v>ak</v>
      </c>
      <c r="D40" s="11">
        <v>4.5</v>
      </c>
      <c r="E40" s="11" t="s">
        <v>179</v>
      </c>
      <c r="F40" s="11">
        <v>1.5</v>
      </c>
      <c r="G40" s="11">
        <v>1</v>
      </c>
      <c r="H40" s="11">
        <v>2.5</v>
      </c>
      <c r="I40" s="11">
        <v>2</v>
      </c>
      <c r="J40" s="11" t="s">
        <v>179</v>
      </c>
      <c r="K40" s="11" t="s">
        <v>179</v>
      </c>
      <c r="L40" s="11">
        <v>5.5</v>
      </c>
      <c r="M40" s="11">
        <v>5</v>
      </c>
      <c r="N40" s="11">
        <v>7.5</v>
      </c>
      <c r="O40" s="89">
        <f t="shared" si="0"/>
        <v>3.6875</v>
      </c>
      <c r="P40" s="5"/>
    </row>
    <row r="41" spans="1:16" ht="26.25">
      <c r="A41" s="24">
        <v>38</v>
      </c>
      <c r="B41" s="14" t="str">
        <f>IF('قائمة التلامي'!B42=0,"",'قائمة التلامي'!B42)</f>
        <v>AN</v>
      </c>
      <c r="C41" s="14" t="str">
        <f>IF('قائمة التلامي'!C42=0,"",'قائمة التلامي'!C42)</f>
        <v>al</v>
      </c>
      <c r="D41" s="11">
        <v>5.5</v>
      </c>
      <c r="E41" s="11" t="s">
        <v>179</v>
      </c>
      <c r="F41" s="11">
        <v>6</v>
      </c>
      <c r="G41" s="11">
        <v>2</v>
      </c>
      <c r="H41" s="11">
        <v>7</v>
      </c>
      <c r="I41" s="11">
        <v>3.5</v>
      </c>
      <c r="J41" s="11" t="s">
        <v>179</v>
      </c>
      <c r="K41" s="11" t="s">
        <v>179</v>
      </c>
      <c r="L41" s="11">
        <v>6.5</v>
      </c>
      <c r="M41" s="11">
        <v>5</v>
      </c>
      <c r="N41" s="11">
        <v>7</v>
      </c>
      <c r="O41" s="89">
        <f t="shared" si="0"/>
        <v>5.3125</v>
      </c>
      <c r="P41" s="5"/>
    </row>
    <row r="42" spans="1:16" ht="26.25">
      <c r="A42" s="24">
        <v>39</v>
      </c>
      <c r="B42" s="14" t="str">
        <f>IF('قائمة التلامي'!B43=0,"",'قائمة التلامي'!B43)</f>
        <v>AO</v>
      </c>
      <c r="C42" s="14" t="str">
        <f>IF('قائمة التلامي'!C43=0,"",'قائمة التلامي'!C43)</f>
        <v>am</v>
      </c>
      <c r="D42" s="11">
        <v>2</v>
      </c>
      <c r="E42" s="11" t="s">
        <v>179</v>
      </c>
      <c r="F42" s="11">
        <v>1</v>
      </c>
      <c r="G42" s="11">
        <v>1</v>
      </c>
      <c r="H42" s="11">
        <v>1.5</v>
      </c>
      <c r="I42" s="11">
        <v>2</v>
      </c>
      <c r="J42" s="11" t="s">
        <v>179</v>
      </c>
      <c r="K42" s="11" t="s">
        <v>179</v>
      </c>
      <c r="L42" s="11">
        <v>4</v>
      </c>
      <c r="M42" s="11">
        <v>4</v>
      </c>
      <c r="N42" s="11">
        <v>6.5</v>
      </c>
      <c r="O42" s="89">
        <f t="shared" si="0"/>
        <v>2.75</v>
      </c>
      <c r="P42" s="5"/>
    </row>
    <row r="43" spans="1:16" ht="26.25">
      <c r="A43" s="24">
        <v>40</v>
      </c>
      <c r="B43" s="14" t="str">
        <f>IF('قائمة التلامي'!B44=0,"",'قائمة التلامي'!B44)</f>
        <v/>
      </c>
      <c r="C43" s="14" t="str">
        <f>IF('قائمة التلامي'!C44=0,"",'قائمة التلامي'!C44)</f>
        <v/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89" t="str">
        <f t="shared" si="0"/>
        <v/>
      </c>
      <c r="P43" s="5"/>
    </row>
    <row r="44" spans="1:16" ht="26.25">
      <c r="A44" s="24">
        <v>41</v>
      </c>
      <c r="B44" s="14" t="str">
        <f>IF('قائمة التلامي'!B45=0,"",'قائمة التلامي'!B45)</f>
        <v/>
      </c>
      <c r="C44" s="14" t="str">
        <f>IF('قائمة التلامي'!C45=0,"",'قائمة التلامي'!C45)</f>
        <v/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89" t="str">
        <f t="shared" si="0"/>
        <v/>
      </c>
      <c r="P44" s="5"/>
    </row>
    <row r="45" spans="1:16" ht="26.25">
      <c r="A45" s="24">
        <v>42</v>
      </c>
      <c r="B45" s="14" t="str">
        <f>IF('قائمة التلامي'!B46=0,"",'قائمة التلامي'!B46)</f>
        <v/>
      </c>
      <c r="C45" s="14" t="str">
        <f>IF('قائمة التلامي'!C46=0,"",'قائمة التلامي'!C46)</f>
        <v/>
      </c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89" t="str">
        <f t="shared" si="0"/>
        <v/>
      </c>
      <c r="P45" s="5"/>
    </row>
    <row r="46" spans="1:16" ht="26.25">
      <c r="A46" s="24">
        <v>43</v>
      </c>
      <c r="B46" s="14" t="str">
        <f>IF('قائمة التلامي'!B47=0,"",'قائمة التلامي'!B47)</f>
        <v/>
      </c>
      <c r="C46" s="14" t="str">
        <f>IF('قائمة التلامي'!C47=0,"",'قائمة التلامي'!C47)</f>
        <v/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89" t="str">
        <f t="shared" si="0"/>
        <v/>
      </c>
      <c r="P46" s="5"/>
    </row>
    <row r="47" spans="1:16" ht="26.25">
      <c r="A47" s="24">
        <v>44</v>
      </c>
      <c r="B47" s="14" t="str">
        <f>IF('قائمة التلامي'!B48=0,"",'قائمة التلامي'!B48)</f>
        <v/>
      </c>
      <c r="C47" s="14" t="str">
        <f>IF('قائمة التلامي'!C48=0,"",'قائمة التلامي'!C48)</f>
        <v/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89" t="str">
        <f t="shared" si="0"/>
        <v/>
      </c>
      <c r="P47" s="5"/>
    </row>
    <row r="48" spans="1:16" ht="26.25">
      <c r="A48" s="24">
        <v>45</v>
      </c>
      <c r="B48" s="14" t="str">
        <f>IF('قائمة التلامي'!B49=0,"",'قائمة التلامي'!B49)</f>
        <v/>
      </c>
      <c r="C48" s="14" t="str">
        <f>IF('قائمة التلامي'!C49=0,"",'قائمة التلامي'!C49)</f>
        <v/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89" t="str">
        <f t="shared" si="0"/>
        <v/>
      </c>
      <c r="P48" s="5"/>
    </row>
    <row r="49" spans="1:16" ht="35.25">
      <c r="A49" s="248" t="s">
        <v>36</v>
      </c>
      <c r="B49" s="249"/>
      <c r="C49" s="250"/>
      <c r="D49" s="25">
        <f t="shared" ref="D49:N49" si="1">IFERROR(AVERAGE(D4:D48),"")</f>
        <v>6.2564102564102564</v>
      </c>
      <c r="E49" s="25" t="str">
        <f t="shared" si="1"/>
        <v/>
      </c>
      <c r="F49" s="25">
        <f t="shared" si="1"/>
        <v>4.5641025641025639</v>
      </c>
      <c r="G49" s="25">
        <f t="shared" si="1"/>
        <v>4.4615384615384617</v>
      </c>
      <c r="H49" s="25">
        <f t="shared" si="1"/>
        <v>5.6282051282051286</v>
      </c>
      <c r="I49" s="25">
        <f t="shared" si="1"/>
        <v>4.6794871794871797</v>
      </c>
      <c r="J49" s="25" t="str">
        <f t="shared" si="1"/>
        <v/>
      </c>
      <c r="K49" s="25" t="str">
        <f t="shared" si="1"/>
        <v/>
      </c>
      <c r="L49" s="25">
        <f t="shared" si="1"/>
        <v>5.8461538461538458</v>
      </c>
      <c r="M49" s="25">
        <f t="shared" si="1"/>
        <v>6.2820512820512819</v>
      </c>
      <c r="N49" s="25">
        <f t="shared" si="1"/>
        <v>6.4358974358974361</v>
      </c>
      <c r="O49" s="88">
        <f t="shared" si="0"/>
        <v>5.5192307692307701</v>
      </c>
      <c r="P49" s="5"/>
    </row>
    <row r="50" spans="1:16" ht="35.25">
      <c r="A50" s="2"/>
      <c r="B50" s="26" t="s">
        <v>37</v>
      </c>
      <c r="C50" s="26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8" t="s">
        <v>38</v>
      </c>
      <c r="O50" s="27"/>
      <c r="P50" s="1"/>
    </row>
    <row r="51" spans="1:16" hidden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6" hidden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</sheetData>
  <sheetProtection password="C66D" sheet="1" objects="1" scenarios="1" insertRows="0" deleteRows="0" selectLockedCells="1"/>
  <mergeCells count="12">
    <mergeCell ref="N1:O1"/>
    <mergeCell ref="A49:C49"/>
    <mergeCell ref="B3:C3"/>
    <mergeCell ref="A1:B1"/>
    <mergeCell ref="C1:D1"/>
    <mergeCell ref="L1:M1"/>
    <mergeCell ref="L2:M2"/>
    <mergeCell ref="N2:O2"/>
    <mergeCell ref="D2:E2"/>
    <mergeCell ref="F2:G2"/>
    <mergeCell ref="H2:I2"/>
    <mergeCell ref="J2:K2"/>
  </mergeCells>
  <printOptions horizontalCentered="1" verticalCentered="1"/>
  <pageMargins left="0.23622047244094491" right="0.23622047244094491" top="0.19685039370078741" bottom="0.15748031496062992" header="0.31496062992125984" footer="0.31496062992125984"/>
  <pageSetup paperSize="9" scale="54" orientation="portrait" verticalDpi="0" r:id="rId1"/>
  <colBreaks count="1" manualBreakCount="1">
    <brk id="15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showGridLines="0" rightToLeft="1" zoomScaleNormal="100" workbookViewId="0">
      <selection sqref="A1:B1"/>
    </sheetView>
  </sheetViews>
  <sheetFormatPr baseColWidth="10" defaultColWidth="0" defaultRowHeight="14.25" zeroHeight="1"/>
  <cols>
    <col min="1" max="1" width="6.75" style="31" customWidth="1"/>
    <col min="2" max="3" width="14.625" style="31" customWidth="1"/>
    <col min="4" max="6" width="13" style="31" customWidth="1"/>
    <col min="7" max="7" width="14.125" style="31" customWidth="1"/>
    <col min="8" max="8" width="22.375" style="31" customWidth="1"/>
    <col min="9" max="11" width="11.375" style="31" customWidth="1"/>
    <col min="12" max="15" width="0" hidden="1" customWidth="1"/>
    <col min="16" max="16384" width="11.375" hidden="1"/>
  </cols>
  <sheetData>
    <row r="1" spans="1:15" ht="23.25" customHeight="1">
      <c r="A1" s="251" t="s">
        <v>29</v>
      </c>
      <c r="B1" s="251"/>
      <c r="C1" s="255" t="str">
        <f>الرئيسية!C8</f>
        <v>الشهداء مواجي</v>
      </c>
      <c r="D1" s="255"/>
      <c r="E1" s="68"/>
      <c r="F1" s="69"/>
      <c r="G1" s="69" t="s">
        <v>62</v>
      </c>
      <c r="H1" s="70" t="str">
        <f>الرئيسية!H8</f>
        <v xml:space="preserve"> السفير المجد</v>
      </c>
      <c r="I1" s="71"/>
      <c r="J1" s="71"/>
    </row>
    <row r="2" spans="1:15" ht="23.25" customHeight="1">
      <c r="A2" s="251" t="s">
        <v>30</v>
      </c>
      <c r="B2" s="251"/>
      <c r="C2" s="72" t="str">
        <f>الرئيسية!C7</f>
        <v>جيملة</v>
      </c>
      <c r="D2" s="256"/>
      <c r="E2" s="256"/>
      <c r="F2" s="69"/>
      <c r="G2" s="69" t="s">
        <v>80</v>
      </c>
      <c r="H2" s="73" t="str">
        <f>الرئيسية!H9</f>
        <v>...............</v>
      </c>
      <c r="I2" s="71"/>
      <c r="J2" s="71"/>
      <c r="O2" s="29">
        <v>1</v>
      </c>
    </row>
    <row r="3" spans="1:15" ht="24" customHeight="1" thickBot="1">
      <c r="A3" s="74"/>
      <c r="B3" s="74"/>
      <c r="C3" s="253" t="s">
        <v>51</v>
      </c>
      <c r="D3" s="253"/>
      <c r="E3" s="254" t="str">
        <f>الرئيسية!H6</f>
        <v>2016/2017</v>
      </c>
      <c r="F3" s="254"/>
      <c r="G3" s="131" t="s">
        <v>49</v>
      </c>
      <c r="H3" s="130" t="str">
        <f>الرئيسية!H7</f>
        <v>الثانية ابتدائي</v>
      </c>
      <c r="I3" s="75"/>
      <c r="J3" s="75"/>
      <c r="O3" s="29">
        <v>3</v>
      </c>
    </row>
    <row r="4" spans="1:15" ht="23.25">
      <c r="A4" s="261" t="s">
        <v>4</v>
      </c>
      <c r="B4" s="261" t="s">
        <v>58</v>
      </c>
      <c r="C4" s="261"/>
      <c r="D4" s="257" t="s">
        <v>59</v>
      </c>
      <c r="E4" s="257" t="s">
        <v>60</v>
      </c>
      <c r="F4" s="257" t="s">
        <v>61</v>
      </c>
      <c r="G4" s="257" t="s">
        <v>51</v>
      </c>
      <c r="H4" s="257" t="s">
        <v>40</v>
      </c>
      <c r="O4" s="29">
        <v>5</v>
      </c>
    </row>
    <row r="5" spans="1:15" ht="24" thickBot="1">
      <c r="A5" s="262"/>
      <c r="B5" s="262"/>
      <c r="C5" s="262"/>
      <c r="D5" s="258"/>
      <c r="E5" s="258"/>
      <c r="F5" s="258"/>
      <c r="G5" s="258"/>
      <c r="H5" s="258"/>
      <c r="O5" s="29">
        <v>7</v>
      </c>
    </row>
    <row r="6" spans="1:15" ht="16.5" customHeight="1">
      <c r="A6" s="76">
        <v>1</v>
      </c>
      <c r="B6" s="77" t="str">
        <f>IF('قائمة التلامي'!B5=0,"",'قائمة التلامي'!B5)</f>
        <v>A</v>
      </c>
      <c r="C6" s="78" t="str">
        <f>IF('قائمة التلامي'!C5=0,"",'قائمة التلامي'!C5)</f>
        <v>a</v>
      </c>
      <c r="D6" s="79">
        <f>'نتائج ف1'!O4</f>
        <v>8.8125</v>
      </c>
      <c r="E6" s="80">
        <f>'نتائج ف2'!O4</f>
        <v>8.6875</v>
      </c>
      <c r="F6" s="81">
        <f>'نتائج ف3'!O4</f>
        <v>8.6875</v>
      </c>
      <c r="G6" s="193">
        <f>IFERROR(AVERAGE(D6:F6),"")</f>
        <v>8.7291666666666661</v>
      </c>
      <c r="H6" s="192" t="str">
        <f>IF(G6&gt;=$J$24,"ناجح",IF(G6&lt;$J$24,"راسب"))</f>
        <v>ناجح</v>
      </c>
      <c r="O6" s="29">
        <v>9</v>
      </c>
    </row>
    <row r="7" spans="1:15" ht="16.5" customHeight="1">
      <c r="A7" s="82">
        <v>2</v>
      </c>
      <c r="B7" s="83" t="str">
        <f>IF('قائمة التلامي'!B6=0,"",'قائمة التلامي'!B6)</f>
        <v>B</v>
      </c>
      <c r="C7" s="84" t="str">
        <f>IF('قائمة التلامي'!C6=0,"",'قائمة التلامي'!C6)</f>
        <v>b</v>
      </c>
      <c r="D7" s="79">
        <f>'نتائج ف1'!O5</f>
        <v>8.5</v>
      </c>
      <c r="E7" s="80">
        <f>'نتائج ف2'!O5</f>
        <v>8.5</v>
      </c>
      <c r="F7" s="81">
        <f>'نتائج ف3'!O5</f>
        <v>8.4375</v>
      </c>
      <c r="G7" s="193">
        <f t="shared" ref="G7:G50" si="0">IFERROR(AVERAGE(D7:F7),"")</f>
        <v>8.4791666666666661</v>
      </c>
      <c r="H7" s="192" t="str">
        <f t="shared" ref="H7:H50" si="1">IF(G7&gt;=$J$24,"ناجح",IF(G7&lt;$J$24,"راسب"))</f>
        <v>ناجح</v>
      </c>
      <c r="O7" s="29">
        <v>11</v>
      </c>
    </row>
    <row r="8" spans="1:15" ht="16.5" customHeight="1">
      <c r="A8" s="76">
        <v>3</v>
      </c>
      <c r="B8" s="83" t="str">
        <f>IF('قائمة التلامي'!B7=0,"",'قائمة التلامي'!B7)</f>
        <v>C</v>
      </c>
      <c r="C8" s="84" t="str">
        <f>IF('قائمة التلامي'!C7=0,"",'قائمة التلامي'!C7)</f>
        <v>c</v>
      </c>
      <c r="D8" s="79">
        <f>'نتائج ف1'!O6</f>
        <v>8.5</v>
      </c>
      <c r="E8" s="80">
        <f>'نتائج ف2'!O6</f>
        <v>8</v>
      </c>
      <c r="F8" s="81">
        <f>'نتائج ف3'!O6</f>
        <v>8</v>
      </c>
      <c r="G8" s="193">
        <f t="shared" si="0"/>
        <v>8.1666666666666661</v>
      </c>
      <c r="H8" s="192" t="str">
        <f t="shared" si="1"/>
        <v>ناجح</v>
      </c>
      <c r="O8" s="29">
        <v>13</v>
      </c>
    </row>
    <row r="9" spans="1:15" ht="16.5" customHeight="1">
      <c r="A9" s="82">
        <v>4</v>
      </c>
      <c r="B9" s="83" t="str">
        <f>IF('قائمة التلامي'!B8=0,"",'قائمة التلامي'!B8)</f>
        <v>D</v>
      </c>
      <c r="C9" s="84" t="str">
        <f>IF('قائمة التلامي'!C8=0,"",'قائمة التلامي'!C8)</f>
        <v>d</v>
      </c>
      <c r="D9" s="79">
        <f>'نتائج ف1'!O7</f>
        <v>8.0625</v>
      </c>
      <c r="E9" s="80">
        <f>'نتائج ف2'!O7</f>
        <v>7.3125</v>
      </c>
      <c r="F9" s="81">
        <f>'نتائج ف3'!O7</f>
        <v>7.8125</v>
      </c>
      <c r="G9" s="193">
        <f t="shared" si="0"/>
        <v>7.729166666666667</v>
      </c>
      <c r="H9" s="192" t="str">
        <f t="shared" si="1"/>
        <v>ناجح</v>
      </c>
      <c r="O9" s="29">
        <v>15</v>
      </c>
    </row>
    <row r="10" spans="1:15" ht="16.5" customHeight="1">
      <c r="A10" s="76">
        <v>5</v>
      </c>
      <c r="B10" s="83" t="str">
        <f>IF('قائمة التلامي'!B9=0,"",'قائمة التلامي'!B9)</f>
        <v>E</v>
      </c>
      <c r="C10" s="84" t="str">
        <f>IF('قائمة التلامي'!C9=0,"",'قائمة التلامي'!C9)</f>
        <v>e</v>
      </c>
      <c r="D10" s="79">
        <f>'نتائج ف1'!O8</f>
        <v>8.75</v>
      </c>
      <c r="E10" s="80">
        <f>'نتائج ف2'!O8</f>
        <v>7.9375</v>
      </c>
      <c r="F10" s="81">
        <f>'نتائج ف3'!O8</f>
        <v>8.6875</v>
      </c>
      <c r="G10" s="193">
        <f t="shared" si="0"/>
        <v>8.4583333333333339</v>
      </c>
      <c r="H10" s="192" t="str">
        <f t="shared" si="1"/>
        <v>ناجح</v>
      </c>
      <c r="O10" s="29">
        <v>17</v>
      </c>
    </row>
    <row r="11" spans="1:15" ht="16.5" customHeight="1">
      <c r="A11" s="82">
        <v>6</v>
      </c>
      <c r="B11" s="83" t="str">
        <f>IF('قائمة التلامي'!B10=0,"",'قائمة التلامي'!B10)</f>
        <v>F</v>
      </c>
      <c r="C11" s="84" t="str">
        <f>IF('قائمة التلامي'!C10=0,"",'قائمة التلامي'!C10)</f>
        <v>f</v>
      </c>
      <c r="D11" s="79">
        <f>'نتائج ف1'!O9</f>
        <v>8.6875</v>
      </c>
      <c r="E11" s="80">
        <f>'نتائج ف2'!O9</f>
        <v>8.375</v>
      </c>
      <c r="F11" s="81">
        <f>'نتائج ف3'!O9</f>
        <v>7.6875</v>
      </c>
      <c r="G11" s="193">
        <f t="shared" si="0"/>
        <v>8.25</v>
      </c>
      <c r="H11" s="192" t="str">
        <f t="shared" si="1"/>
        <v>ناجح</v>
      </c>
      <c r="O11" s="29">
        <v>19</v>
      </c>
    </row>
    <row r="12" spans="1:15" ht="16.5" customHeight="1">
      <c r="A12" s="76">
        <v>7</v>
      </c>
      <c r="B12" s="83" t="str">
        <f>IF('قائمة التلامي'!B11=0,"",'قائمة التلامي'!B11)</f>
        <v>G</v>
      </c>
      <c r="C12" s="84" t="str">
        <f>IF('قائمة التلامي'!C11=0,"",'قائمة التلامي'!C11)</f>
        <v>g</v>
      </c>
      <c r="D12" s="79">
        <f>'نتائج ف1'!O10</f>
        <v>5.625</v>
      </c>
      <c r="E12" s="80">
        <f>'نتائج ف2'!O10</f>
        <v>5</v>
      </c>
      <c r="F12" s="81">
        <f>'نتائج ف3'!O10</f>
        <v>5.5</v>
      </c>
      <c r="G12" s="193">
        <f t="shared" si="0"/>
        <v>5.375</v>
      </c>
      <c r="H12" s="192" t="str">
        <f t="shared" si="1"/>
        <v>ناجح</v>
      </c>
      <c r="O12" s="29">
        <v>21</v>
      </c>
    </row>
    <row r="13" spans="1:15" ht="16.5" customHeight="1">
      <c r="A13" s="82">
        <v>8</v>
      </c>
      <c r="B13" s="83" t="str">
        <f>IF('قائمة التلامي'!B12=0,"",'قائمة التلامي'!B12)</f>
        <v>H</v>
      </c>
      <c r="C13" s="84" t="str">
        <f>IF('قائمة التلامي'!C12=0,"",'قائمة التلامي'!C12)</f>
        <v>h</v>
      </c>
      <c r="D13" s="79">
        <f>'نتائج ف1'!O11</f>
        <v>8.3125</v>
      </c>
      <c r="E13" s="80">
        <f>'نتائج ف2'!O11</f>
        <v>7.4375</v>
      </c>
      <c r="F13" s="81">
        <f>'نتائج ف3'!O11</f>
        <v>7.9375</v>
      </c>
      <c r="G13" s="193">
        <f t="shared" si="0"/>
        <v>7.895833333333333</v>
      </c>
      <c r="H13" s="192" t="str">
        <f t="shared" si="1"/>
        <v>ناجح</v>
      </c>
      <c r="O13" s="29">
        <v>23</v>
      </c>
    </row>
    <row r="14" spans="1:15" ht="16.5" customHeight="1">
      <c r="A14" s="76">
        <v>9</v>
      </c>
      <c r="B14" s="83" t="str">
        <f>IF('قائمة التلامي'!B13=0,"",'قائمة التلامي'!B13)</f>
        <v>I</v>
      </c>
      <c r="C14" s="84" t="str">
        <f>IF('قائمة التلامي'!C13=0,"",'قائمة التلامي'!C13)</f>
        <v>i</v>
      </c>
      <c r="D14" s="79">
        <f>'نتائج ف1'!O12</f>
        <v>8.3125</v>
      </c>
      <c r="E14" s="80">
        <f>'نتائج ف2'!O12</f>
        <v>8.0625</v>
      </c>
      <c r="F14" s="81">
        <f>'نتائج ف3'!O12</f>
        <v>8.0625</v>
      </c>
      <c r="G14" s="193">
        <f t="shared" si="0"/>
        <v>8.1458333333333339</v>
      </c>
      <c r="H14" s="192" t="str">
        <f t="shared" si="1"/>
        <v>ناجح</v>
      </c>
      <c r="O14" s="29">
        <v>25</v>
      </c>
    </row>
    <row r="15" spans="1:15" ht="16.5" customHeight="1">
      <c r="A15" s="82">
        <v>10</v>
      </c>
      <c r="B15" s="83" t="str">
        <f>IF('قائمة التلامي'!B14=0,"",'قائمة التلامي'!B14)</f>
        <v>J</v>
      </c>
      <c r="C15" s="84" t="str">
        <f>IF('قائمة التلامي'!C14=0,"",'قائمة التلامي'!C14)</f>
        <v>j</v>
      </c>
      <c r="D15" s="79">
        <f>'نتائج ف1'!O13</f>
        <v>6.9375</v>
      </c>
      <c r="E15" s="80">
        <f>'نتائج ف2'!O13</f>
        <v>6.625</v>
      </c>
      <c r="F15" s="81">
        <f>'نتائج ف3'!O13</f>
        <v>6.25</v>
      </c>
      <c r="G15" s="193">
        <f t="shared" si="0"/>
        <v>6.604166666666667</v>
      </c>
      <c r="H15" s="192" t="str">
        <f t="shared" si="1"/>
        <v>ناجح</v>
      </c>
      <c r="O15" s="29">
        <v>27</v>
      </c>
    </row>
    <row r="16" spans="1:15" ht="16.5" customHeight="1">
      <c r="A16" s="76">
        <v>11</v>
      </c>
      <c r="B16" s="83">
        <f>IF('قائمة التلامي'!B15=0,"",'قائمة التلامي'!B15)</f>
        <v>1</v>
      </c>
      <c r="C16" s="84" t="str">
        <f>IF('قائمة التلامي'!C15=0,"",'قائمة التلامي'!C15)</f>
        <v>k</v>
      </c>
      <c r="D16" s="79">
        <f>'نتائج ف1'!O14</f>
        <v>6.5625</v>
      </c>
      <c r="E16" s="80">
        <f>'نتائج ف2'!O14</f>
        <v>5.4375</v>
      </c>
      <c r="F16" s="81">
        <f>'نتائج ف3'!O14</f>
        <v>6.125</v>
      </c>
      <c r="G16" s="193">
        <f t="shared" si="0"/>
        <v>6.041666666666667</v>
      </c>
      <c r="H16" s="192" t="str">
        <f t="shared" si="1"/>
        <v>ناجح</v>
      </c>
      <c r="O16" s="29">
        <v>29</v>
      </c>
    </row>
    <row r="17" spans="1:15" ht="16.5" customHeight="1">
      <c r="A17" s="82">
        <v>12</v>
      </c>
      <c r="B17" s="83" t="str">
        <f>IF('قائمة التلامي'!B16=0,"",'قائمة التلامي'!B16)</f>
        <v>L</v>
      </c>
      <c r="C17" s="84" t="str">
        <f>IF('قائمة التلامي'!C16=0,"",'قائمة التلامي'!C16)</f>
        <v>l</v>
      </c>
      <c r="D17" s="79">
        <f>'نتائج ف1'!O15</f>
        <v>5.1875</v>
      </c>
      <c r="E17" s="80">
        <f>'نتائج ف2'!O15</f>
        <v>5.125</v>
      </c>
      <c r="F17" s="81">
        <f>'نتائج ف3'!O15</f>
        <v>4.8125</v>
      </c>
      <c r="G17" s="193">
        <f t="shared" si="0"/>
        <v>5.041666666666667</v>
      </c>
      <c r="H17" s="192" t="str">
        <f t="shared" si="1"/>
        <v>ناجح</v>
      </c>
      <c r="O17" s="29">
        <v>31</v>
      </c>
    </row>
    <row r="18" spans="1:15" ht="16.5" customHeight="1">
      <c r="A18" s="76">
        <v>13</v>
      </c>
      <c r="B18" s="83" t="str">
        <f>IF('قائمة التلامي'!B17=0,"",'قائمة التلامي'!B17)</f>
        <v>M</v>
      </c>
      <c r="C18" s="84" t="str">
        <f>IF('قائمة التلامي'!C17=0,"",'قائمة التلامي'!C17)</f>
        <v>m</v>
      </c>
      <c r="D18" s="79">
        <f>'نتائج ف1'!O16</f>
        <v>5.875</v>
      </c>
      <c r="E18" s="80">
        <f>'نتائج ف2'!O16</f>
        <v>5.125</v>
      </c>
      <c r="F18" s="81">
        <f>'نتائج ف3'!O16</f>
        <v>6.125</v>
      </c>
      <c r="G18" s="193">
        <f t="shared" si="0"/>
        <v>5.708333333333333</v>
      </c>
      <c r="H18" s="192" t="str">
        <f t="shared" si="1"/>
        <v>ناجح</v>
      </c>
      <c r="O18" s="29">
        <v>33</v>
      </c>
    </row>
    <row r="19" spans="1:15" ht="16.5" customHeight="1">
      <c r="A19" s="82">
        <v>14</v>
      </c>
      <c r="B19" s="83" t="str">
        <f>IF('قائمة التلامي'!B18=0,"",'قائمة التلامي'!B18)</f>
        <v>N</v>
      </c>
      <c r="C19" s="84" t="str">
        <f>IF('قائمة التلامي'!C18=0,"",'قائمة التلامي'!C18)</f>
        <v>n</v>
      </c>
      <c r="D19" s="79">
        <f>'نتائج ف1'!O17</f>
        <v>6.875</v>
      </c>
      <c r="E19" s="80">
        <f>'نتائج ف2'!O17</f>
        <v>6.625</v>
      </c>
      <c r="F19" s="81">
        <f>'نتائج ف3'!O17</f>
        <v>6.5</v>
      </c>
      <c r="G19" s="193">
        <f t="shared" si="0"/>
        <v>6.666666666666667</v>
      </c>
      <c r="H19" s="192" t="str">
        <f t="shared" si="1"/>
        <v>ناجح</v>
      </c>
      <c r="O19" s="29">
        <v>35</v>
      </c>
    </row>
    <row r="20" spans="1:15" ht="16.5" customHeight="1">
      <c r="A20" s="76">
        <v>15</v>
      </c>
      <c r="B20" s="83" t="str">
        <f>IF('قائمة التلامي'!B19=0,"",'قائمة التلامي'!B19)</f>
        <v>O</v>
      </c>
      <c r="C20" s="84" t="str">
        <f>IF('قائمة التلامي'!C19=0,"",'قائمة التلامي'!C19)</f>
        <v>o</v>
      </c>
      <c r="D20" s="79">
        <f>'نتائج ف1'!O18</f>
        <v>6.5</v>
      </c>
      <c r="E20" s="80">
        <f>'نتائج ف2'!O18</f>
        <v>5.4375</v>
      </c>
      <c r="F20" s="81">
        <f>'نتائج ف3'!O18</f>
        <v>5.625</v>
      </c>
      <c r="G20" s="193">
        <f t="shared" si="0"/>
        <v>5.854166666666667</v>
      </c>
      <c r="H20" s="192" t="str">
        <f t="shared" si="1"/>
        <v>ناجح</v>
      </c>
      <c r="O20" s="29">
        <v>37</v>
      </c>
    </row>
    <row r="21" spans="1:15" ht="16.5" customHeight="1">
      <c r="A21" s="82">
        <v>16</v>
      </c>
      <c r="B21" s="83" t="str">
        <f>IF('قائمة التلامي'!B20=0,"",'قائمة التلامي'!B20)</f>
        <v>P</v>
      </c>
      <c r="C21" s="84" t="str">
        <f>IF('قائمة التلامي'!C20=0,"",'قائمة التلامي'!C20)</f>
        <v>p</v>
      </c>
      <c r="D21" s="79">
        <f>'نتائج ف1'!O19</f>
        <v>4.75</v>
      </c>
      <c r="E21" s="80">
        <f>'نتائج ف2'!O19</f>
        <v>5.75</v>
      </c>
      <c r="F21" s="81">
        <f>'نتائج ف3'!O19</f>
        <v>5.875</v>
      </c>
      <c r="G21" s="193">
        <f t="shared" si="0"/>
        <v>5.458333333333333</v>
      </c>
      <c r="H21" s="192" t="str">
        <f t="shared" si="1"/>
        <v>ناجح</v>
      </c>
      <c r="O21" s="29">
        <v>39</v>
      </c>
    </row>
    <row r="22" spans="1:15" ht="16.5" customHeight="1">
      <c r="A22" s="76">
        <v>17</v>
      </c>
      <c r="B22" s="83" t="str">
        <f>IF('قائمة التلامي'!B21=0,"",'قائمة التلامي'!B21)</f>
        <v>Q</v>
      </c>
      <c r="C22" s="84" t="str">
        <f>IF('قائمة التلامي'!C21=0,"",'قائمة التلامي'!C21)</f>
        <v>q</v>
      </c>
      <c r="D22" s="79">
        <f>'نتائج ف1'!O20</f>
        <v>6.8125</v>
      </c>
      <c r="E22" s="80">
        <f>'نتائج ف2'!O20</f>
        <v>5.1875</v>
      </c>
      <c r="F22" s="81">
        <f>'نتائج ف3'!O20</f>
        <v>4.875</v>
      </c>
      <c r="G22" s="193">
        <f t="shared" si="0"/>
        <v>5.625</v>
      </c>
      <c r="H22" s="192" t="str">
        <f t="shared" si="1"/>
        <v>ناجح</v>
      </c>
      <c r="O22" s="29">
        <v>41</v>
      </c>
    </row>
    <row r="23" spans="1:15" ht="16.5" customHeight="1">
      <c r="A23" s="82">
        <v>18</v>
      </c>
      <c r="B23" s="83" t="str">
        <f>IF('قائمة التلامي'!B22=0,"",'قائمة التلامي'!B22)</f>
        <v>R</v>
      </c>
      <c r="C23" s="84" t="str">
        <f>IF('قائمة التلامي'!C22=0,"",'قائمة التلامي'!C22)</f>
        <v>r</v>
      </c>
      <c r="D23" s="79">
        <f>'نتائج ف1'!O21</f>
        <v>6.4375</v>
      </c>
      <c r="E23" s="80">
        <f>'نتائج ف2'!O21</f>
        <v>5.9375</v>
      </c>
      <c r="F23" s="81">
        <f>'نتائج ف3'!O21</f>
        <v>5.375</v>
      </c>
      <c r="G23" s="193">
        <f t="shared" si="0"/>
        <v>5.916666666666667</v>
      </c>
      <c r="H23" s="192" t="str">
        <f t="shared" si="1"/>
        <v>ناجح</v>
      </c>
      <c r="O23" s="29">
        <v>43</v>
      </c>
    </row>
    <row r="24" spans="1:15" ht="16.5" customHeight="1">
      <c r="A24" s="76">
        <v>19</v>
      </c>
      <c r="B24" s="83" t="str">
        <f>IF('قائمة التلامي'!B23=0,"",'قائمة التلامي'!B23)</f>
        <v>S</v>
      </c>
      <c r="C24" s="84" t="str">
        <f>IF('قائمة التلامي'!C23=0,"",'قائمة التلامي'!C23)</f>
        <v>s</v>
      </c>
      <c r="D24" s="79">
        <f>'نتائج ف1'!O22</f>
        <v>5.4375</v>
      </c>
      <c r="E24" s="80">
        <f>'نتائج ف2'!O22</f>
        <v>5.75</v>
      </c>
      <c r="F24" s="81">
        <f>'نتائج ف3'!O22</f>
        <v>5.5</v>
      </c>
      <c r="G24" s="193">
        <f t="shared" si="0"/>
        <v>5.5625</v>
      </c>
      <c r="H24" s="192" t="str">
        <f t="shared" si="1"/>
        <v>ناجح</v>
      </c>
      <c r="J24" s="252">
        <v>4</v>
      </c>
      <c r="K24" s="252"/>
      <c r="O24" s="29">
        <v>45</v>
      </c>
    </row>
    <row r="25" spans="1:15" ht="16.5" customHeight="1">
      <c r="A25" s="82">
        <v>20</v>
      </c>
      <c r="B25" s="83" t="str">
        <f>IF('قائمة التلامي'!B24=0,"",'قائمة التلامي'!B24)</f>
        <v>T</v>
      </c>
      <c r="C25" s="84" t="str">
        <f>IF('قائمة التلامي'!C24=0,"",'قائمة التلامي'!C24)</f>
        <v>t</v>
      </c>
      <c r="D25" s="79">
        <f>'نتائج ف1'!O23</f>
        <v>4.3125</v>
      </c>
      <c r="E25" s="80">
        <f>'نتائج ف2'!O23</f>
        <v>5</v>
      </c>
      <c r="F25" s="81">
        <f>'نتائج ف3'!O23</f>
        <v>4.8125</v>
      </c>
      <c r="G25" s="193">
        <f t="shared" si="0"/>
        <v>4.708333333333333</v>
      </c>
      <c r="H25" s="192" t="str">
        <f t="shared" si="1"/>
        <v>ناجح</v>
      </c>
      <c r="J25" s="252"/>
      <c r="K25" s="252"/>
    </row>
    <row r="26" spans="1:15" ht="16.5" customHeight="1">
      <c r="A26" s="76">
        <v>21</v>
      </c>
      <c r="B26" s="83" t="str">
        <f>IF('قائمة التلامي'!B25=0,"",'قائمة التلامي'!B25)</f>
        <v>U</v>
      </c>
      <c r="C26" s="84" t="str">
        <f>IF('قائمة التلامي'!C25=0,"",'قائمة التلامي'!C25)</f>
        <v>u</v>
      </c>
      <c r="D26" s="79">
        <f>'نتائج ف1'!O24</f>
        <v>5.5</v>
      </c>
      <c r="E26" s="80">
        <f>'نتائج ف2'!O24</f>
        <v>5.3125</v>
      </c>
      <c r="F26" s="81">
        <f>'نتائج ف3'!O24</f>
        <v>5.4375</v>
      </c>
      <c r="G26" s="193">
        <f t="shared" si="0"/>
        <v>5.416666666666667</v>
      </c>
      <c r="H26" s="192" t="str">
        <f t="shared" si="1"/>
        <v>ناجح</v>
      </c>
      <c r="J26" s="252"/>
      <c r="K26" s="252"/>
    </row>
    <row r="27" spans="1:15" ht="16.5" customHeight="1">
      <c r="A27" s="82">
        <v>22</v>
      </c>
      <c r="B27" s="83" t="str">
        <f>IF('قائمة التلامي'!B26=0,"",'قائمة التلامي'!B26)</f>
        <v>V</v>
      </c>
      <c r="C27" s="84" t="str">
        <f>IF('قائمة التلامي'!C26=0,"",'قائمة التلامي'!C26)</f>
        <v>v</v>
      </c>
      <c r="D27" s="79">
        <f>'نتائج ف1'!O25</f>
        <v>5.375</v>
      </c>
      <c r="E27" s="80">
        <f>'نتائج ف2'!O25</f>
        <v>4.4375</v>
      </c>
      <c r="F27" s="81">
        <f>'نتائج ف3'!O25</f>
        <v>5.4375</v>
      </c>
      <c r="G27" s="193">
        <f t="shared" si="0"/>
        <v>5.083333333333333</v>
      </c>
      <c r="H27" s="192" t="str">
        <f t="shared" si="1"/>
        <v>ناجح</v>
      </c>
      <c r="J27" s="252"/>
      <c r="K27" s="252"/>
    </row>
    <row r="28" spans="1:15" ht="16.5" customHeight="1">
      <c r="A28" s="76">
        <v>23</v>
      </c>
      <c r="B28" s="83" t="str">
        <f>IF('قائمة التلامي'!B27=0,"",'قائمة التلامي'!B27)</f>
        <v>W</v>
      </c>
      <c r="C28" s="84" t="str">
        <f>IF('قائمة التلامي'!C27=0,"",'قائمة التلامي'!C27)</f>
        <v>w</v>
      </c>
      <c r="D28" s="79">
        <f>'نتائج ف1'!O26</f>
        <v>4.8125</v>
      </c>
      <c r="E28" s="80">
        <f>'نتائج ف2'!O26</f>
        <v>5</v>
      </c>
      <c r="F28" s="81">
        <f>'نتائج ف3'!O26</f>
        <v>4.3125</v>
      </c>
      <c r="G28" s="193">
        <f t="shared" si="0"/>
        <v>4.708333333333333</v>
      </c>
      <c r="H28" s="192" t="str">
        <f t="shared" si="1"/>
        <v>ناجح</v>
      </c>
    </row>
    <row r="29" spans="1:15" ht="16.5" customHeight="1">
      <c r="A29" s="82">
        <v>24</v>
      </c>
      <c r="B29" s="83" t="str">
        <f>IF('قائمة التلامي'!B28=0,"",'قائمة التلامي'!B28)</f>
        <v>X</v>
      </c>
      <c r="C29" s="84" t="str">
        <f>IF('قائمة التلامي'!C28=0,"",'قائمة التلامي'!C28)</f>
        <v>x</v>
      </c>
      <c r="D29" s="79">
        <f>'نتائج ف1'!O27</f>
        <v>3.9375</v>
      </c>
      <c r="E29" s="80">
        <f>'نتائج ف2'!O27</f>
        <v>4</v>
      </c>
      <c r="F29" s="81">
        <f>'نتائج ف3'!O27</f>
        <v>4.625</v>
      </c>
      <c r="G29" s="193">
        <f t="shared" si="0"/>
        <v>4.1875</v>
      </c>
      <c r="H29" s="192" t="str">
        <f t="shared" si="1"/>
        <v>ناجح</v>
      </c>
    </row>
    <row r="30" spans="1:15" ht="16.5" customHeight="1">
      <c r="A30" s="76">
        <v>25</v>
      </c>
      <c r="B30" s="83" t="str">
        <f>IF('قائمة التلامي'!B29=0,"",'قائمة التلامي'!B29)</f>
        <v>Y</v>
      </c>
      <c r="C30" s="84" t="str">
        <f>IF('قائمة التلامي'!C29=0,"",'قائمة التلامي'!C29)</f>
        <v>y</v>
      </c>
      <c r="D30" s="79">
        <f>'نتائج ف1'!O28</f>
        <v>4.25</v>
      </c>
      <c r="E30" s="80">
        <f>'نتائج ف2'!O28</f>
        <v>4</v>
      </c>
      <c r="F30" s="81">
        <f>'نتائج ف3'!O28</f>
        <v>3.9375</v>
      </c>
      <c r="G30" s="193">
        <f t="shared" si="0"/>
        <v>4.0625</v>
      </c>
      <c r="H30" s="192" t="str">
        <f t="shared" si="1"/>
        <v>ناجح</v>
      </c>
    </row>
    <row r="31" spans="1:15" ht="16.5" customHeight="1">
      <c r="A31" s="82">
        <v>26</v>
      </c>
      <c r="B31" s="83" t="str">
        <f>IF('قائمة التلامي'!B30=0,"",'قائمة التلامي'!B30)</f>
        <v>Z</v>
      </c>
      <c r="C31" s="84" t="str">
        <f>IF('قائمة التلامي'!C30=0,"",'قائمة التلامي'!C30)</f>
        <v>z</v>
      </c>
      <c r="D31" s="79">
        <f>'نتائج ف1'!O29</f>
        <v>4.3125</v>
      </c>
      <c r="E31" s="80">
        <f>'نتائج ف2'!O29</f>
        <v>3.5625</v>
      </c>
      <c r="F31" s="81">
        <f>'نتائج ف3'!O29</f>
        <v>3.6875</v>
      </c>
      <c r="G31" s="193">
        <f t="shared" si="0"/>
        <v>3.8541666666666665</v>
      </c>
      <c r="H31" s="192" t="str">
        <f t="shared" si="1"/>
        <v>راسب</v>
      </c>
    </row>
    <row r="32" spans="1:15" ht="16.5" customHeight="1">
      <c r="A32" s="76">
        <v>27</v>
      </c>
      <c r="B32" s="83" t="str">
        <f>IF('قائمة التلامي'!B31=0,"",'قائمة التلامي'!B31)</f>
        <v>AA</v>
      </c>
      <c r="C32" s="84" t="str">
        <f>IF('قائمة التلامي'!C31=0,"",'قائمة التلامي'!C31)</f>
        <v>aa</v>
      </c>
      <c r="D32" s="79">
        <f>'نتائج ف1'!O30</f>
        <v>4.4375</v>
      </c>
      <c r="E32" s="80">
        <f>'نتائج ف2'!O30</f>
        <v>3.6875</v>
      </c>
      <c r="F32" s="81">
        <f>'نتائج ف3'!O30</f>
        <v>3.875</v>
      </c>
      <c r="G32" s="193">
        <f t="shared" si="0"/>
        <v>4</v>
      </c>
      <c r="H32" s="192" t="str">
        <f t="shared" si="1"/>
        <v>ناجح</v>
      </c>
    </row>
    <row r="33" spans="1:8" ht="16.5" customHeight="1">
      <c r="A33" s="82">
        <v>28</v>
      </c>
      <c r="B33" s="83" t="str">
        <f>IF('قائمة التلامي'!B32=0,"",'قائمة التلامي'!B32)</f>
        <v>AB</v>
      </c>
      <c r="C33" s="84" t="str">
        <f>IF('قائمة التلامي'!C32=0,"",'قائمة التلامي'!C32)</f>
        <v>ab</v>
      </c>
      <c r="D33" s="79">
        <f>'نتائج ف1'!O31</f>
        <v>4.375</v>
      </c>
      <c r="E33" s="80">
        <f>'نتائج ف2'!O31</f>
        <v>4.125</v>
      </c>
      <c r="F33" s="81">
        <f>'نتائج ف3'!O31</f>
        <v>3.9375</v>
      </c>
      <c r="G33" s="193">
        <f t="shared" si="0"/>
        <v>4.145833333333333</v>
      </c>
      <c r="H33" s="192" t="str">
        <f t="shared" si="1"/>
        <v>ناجح</v>
      </c>
    </row>
    <row r="34" spans="1:8" ht="16.5" customHeight="1">
      <c r="A34" s="76">
        <v>29</v>
      </c>
      <c r="B34" s="83" t="str">
        <f>IF('قائمة التلامي'!B33=0,"",'قائمة التلامي'!B33)</f>
        <v>AC</v>
      </c>
      <c r="C34" s="84" t="str">
        <f>IF('قائمة التلامي'!C33=0,"",'قائمة التلامي'!C33)</f>
        <v>ac</v>
      </c>
      <c r="D34" s="79">
        <f>'نتائج ف1'!O32</f>
        <v>3.0625</v>
      </c>
      <c r="E34" s="80">
        <f>'نتائج ف2'!O32</f>
        <v>4.0625</v>
      </c>
      <c r="F34" s="81">
        <f>'نتائج ف3'!O32</f>
        <v>4.3125</v>
      </c>
      <c r="G34" s="193">
        <f t="shared" si="0"/>
        <v>3.8125</v>
      </c>
      <c r="H34" s="192" t="str">
        <f t="shared" si="1"/>
        <v>راسب</v>
      </c>
    </row>
    <row r="35" spans="1:8" ht="16.5" customHeight="1">
      <c r="A35" s="82">
        <v>30</v>
      </c>
      <c r="B35" s="83" t="str">
        <f>IF('قائمة التلامي'!B34=0,"",'قائمة التلامي'!B34)</f>
        <v>AD</v>
      </c>
      <c r="C35" s="84" t="str">
        <f>IF('قائمة التلامي'!C34=0,"",'قائمة التلامي'!C34)</f>
        <v>ad</v>
      </c>
      <c r="D35" s="79">
        <f>'نتائج ف1'!O33</f>
        <v>2.3125</v>
      </c>
      <c r="E35" s="80">
        <f>'نتائج ف2'!O33</f>
        <v>2.4375</v>
      </c>
      <c r="F35" s="81">
        <f>'نتائج ف3'!O33</f>
        <v>2.6875</v>
      </c>
      <c r="G35" s="193">
        <f t="shared" si="0"/>
        <v>2.4791666666666665</v>
      </c>
      <c r="H35" s="192" t="str">
        <f t="shared" si="1"/>
        <v>راسب</v>
      </c>
    </row>
    <row r="36" spans="1:8" ht="16.5" customHeight="1">
      <c r="A36" s="76">
        <v>31</v>
      </c>
      <c r="B36" s="83" t="str">
        <f>IF('قائمة التلامي'!B35=0,"",'قائمة التلامي'!B35)</f>
        <v>AE</v>
      </c>
      <c r="C36" s="84" t="str">
        <f>IF('قائمة التلامي'!C35=0,"",'قائمة التلامي'!C35)</f>
        <v>ae</v>
      </c>
      <c r="D36" s="79">
        <f>'نتائج ف1'!O34</f>
        <v>2.8125</v>
      </c>
      <c r="E36" s="80">
        <f>'نتائج ف2'!O34</f>
        <v>3.375</v>
      </c>
      <c r="F36" s="81">
        <f>'نتائج ف3'!O34</f>
        <v>3.625</v>
      </c>
      <c r="G36" s="193">
        <f t="shared" si="0"/>
        <v>3.2708333333333335</v>
      </c>
      <c r="H36" s="192" t="str">
        <f t="shared" si="1"/>
        <v>راسب</v>
      </c>
    </row>
    <row r="37" spans="1:8" ht="16.5" customHeight="1">
      <c r="A37" s="82">
        <v>32</v>
      </c>
      <c r="B37" s="83" t="str">
        <f>IF('قائمة التلامي'!B36=0,"",'قائمة التلامي'!B36)</f>
        <v>AF</v>
      </c>
      <c r="C37" s="84" t="str">
        <f>IF('قائمة التلامي'!C36=0,"",'قائمة التلامي'!C36)</f>
        <v>af</v>
      </c>
      <c r="D37" s="79">
        <f>'نتائج ف1'!O35</f>
        <v>2.25</v>
      </c>
      <c r="E37" s="80">
        <f>'نتائج ف2'!O35</f>
        <v>2.25</v>
      </c>
      <c r="F37" s="81">
        <f>'نتائج ف3'!O35</f>
        <v>2.75</v>
      </c>
      <c r="G37" s="193">
        <f t="shared" si="0"/>
        <v>2.4166666666666665</v>
      </c>
      <c r="H37" s="192" t="str">
        <f t="shared" si="1"/>
        <v>راسب</v>
      </c>
    </row>
    <row r="38" spans="1:8" ht="16.5" customHeight="1">
      <c r="A38" s="76">
        <v>33</v>
      </c>
      <c r="B38" s="83" t="str">
        <f>IF('قائمة التلامي'!B37=0,"",'قائمة التلامي'!B37)</f>
        <v>AG</v>
      </c>
      <c r="C38" s="84" t="str">
        <f>IF('قائمة التلامي'!C37=0,"",'قائمة التلامي'!C37)</f>
        <v>ag</v>
      </c>
      <c r="D38" s="79">
        <f>'نتائج ف1'!O36</f>
        <v>5.625</v>
      </c>
      <c r="E38" s="80">
        <f>'نتائج ف2'!O36</f>
        <v>6.8125</v>
      </c>
      <c r="F38" s="81">
        <f>'نتائج ف3'!O36</f>
        <v>5.25</v>
      </c>
      <c r="G38" s="193">
        <f t="shared" si="0"/>
        <v>5.895833333333333</v>
      </c>
      <c r="H38" s="192" t="str">
        <f t="shared" si="1"/>
        <v>ناجح</v>
      </c>
    </row>
    <row r="39" spans="1:8" ht="16.5" customHeight="1">
      <c r="A39" s="82">
        <v>34</v>
      </c>
      <c r="B39" s="83" t="str">
        <f>IF('قائمة التلامي'!B38=0,"",'قائمة التلامي'!B38)</f>
        <v>AH</v>
      </c>
      <c r="C39" s="84" t="str">
        <f>IF('قائمة التلامي'!C38=0,"",'قائمة التلامي'!C38)</f>
        <v>ah</v>
      </c>
      <c r="D39" s="79">
        <f>'نتائج ف1'!O37</f>
        <v>4.6875</v>
      </c>
      <c r="E39" s="80">
        <f>'نتائج ف2'!O37</f>
        <v>4.4375</v>
      </c>
      <c r="F39" s="81">
        <f>'نتائج ف3'!O37</f>
        <v>5.5625</v>
      </c>
      <c r="G39" s="193">
        <f t="shared" si="0"/>
        <v>4.895833333333333</v>
      </c>
      <c r="H39" s="192" t="str">
        <f t="shared" si="1"/>
        <v>ناجح</v>
      </c>
    </row>
    <row r="40" spans="1:8" ht="16.5" customHeight="1">
      <c r="A40" s="76">
        <v>35</v>
      </c>
      <c r="B40" s="83" t="str">
        <f>IF('قائمة التلامي'!B39=0,"",'قائمة التلامي'!B39)</f>
        <v>AK</v>
      </c>
      <c r="C40" s="84" t="str">
        <f>IF('قائمة التلامي'!C39=0,"",'قائمة التلامي'!C39)</f>
        <v>ai</v>
      </c>
      <c r="D40" s="79">
        <f>'نتائج ف1'!O38</f>
        <v>5.6875</v>
      </c>
      <c r="E40" s="80">
        <f>'نتائج ف2'!O38</f>
        <v>5</v>
      </c>
      <c r="F40" s="81">
        <f>'نتائج ف3'!O38</f>
        <v>5.5625</v>
      </c>
      <c r="G40" s="193">
        <f t="shared" si="0"/>
        <v>5.416666666666667</v>
      </c>
      <c r="H40" s="192" t="str">
        <f t="shared" si="1"/>
        <v>ناجح</v>
      </c>
    </row>
    <row r="41" spans="1:8" ht="16.5" customHeight="1">
      <c r="A41" s="82">
        <v>36</v>
      </c>
      <c r="B41" s="83" t="str">
        <f>IF('قائمة التلامي'!B40=0,"",'قائمة التلامي'!B40)</f>
        <v>AL</v>
      </c>
      <c r="C41" s="84" t="str">
        <f>IF('قائمة التلامي'!C40=0,"",'قائمة التلامي'!C40)</f>
        <v>aj</v>
      </c>
      <c r="D41" s="79">
        <f>'نتائج ف1'!O39</f>
        <v>6</v>
      </c>
      <c r="E41" s="80">
        <f>'نتائج ف2'!O39</f>
        <v>6.6875</v>
      </c>
      <c r="F41" s="81">
        <f>'نتائج ف3'!O39</f>
        <v>5.8125</v>
      </c>
      <c r="G41" s="193">
        <f t="shared" si="0"/>
        <v>6.166666666666667</v>
      </c>
      <c r="H41" s="192" t="str">
        <f t="shared" si="1"/>
        <v>ناجح</v>
      </c>
    </row>
    <row r="42" spans="1:8" ht="16.5" customHeight="1">
      <c r="A42" s="76">
        <v>37</v>
      </c>
      <c r="B42" s="83" t="str">
        <f>IF('قائمة التلامي'!B41=0,"",'قائمة التلامي'!B41)</f>
        <v>AM</v>
      </c>
      <c r="C42" s="84" t="str">
        <f>IF('قائمة التلامي'!C41=0,"",'قائمة التلامي'!C41)</f>
        <v>ak</v>
      </c>
      <c r="D42" s="79">
        <f>'نتائج ف1'!O40</f>
        <v>3.9375</v>
      </c>
      <c r="E42" s="80">
        <f>'نتائج ف2'!O40</f>
        <v>3.9375</v>
      </c>
      <c r="F42" s="81">
        <f>'نتائج ف3'!O40</f>
        <v>3.6875</v>
      </c>
      <c r="G42" s="193">
        <f t="shared" si="0"/>
        <v>3.8541666666666665</v>
      </c>
      <c r="H42" s="192" t="str">
        <f t="shared" si="1"/>
        <v>راسب</v>
      </c>
    </row>
    <row r="43" spans="1:8" ht="16.5" customHeight="1">
      <c r="A43" s="82">
        <v>38</v>
      </c>
      <c r="B43" s="83" t="str">
        <f>IF('قائمة التلامي'!B42=0,"",'قائمة التلامي'!B42)</f>
        <v>AN</v>
      </c>
      <c r="C43" s="84" t="str">
        <f>IF('قائمة التلامي'!C42=0,"",'قائمة التلامي'!C42)</f>
        <v>al</v>
      </c>
      <c r="D43" s="79">
        <f>'نتائج ف1'!O41</f>
        <v>4.6875</v>
      </c>
      <c r="E43" s="80">
        <f>'نتائج ف2'!O41</f>
        <v>5</v>
      </c>
      <c r="F43" s="81">
        <f>'نتائج ف3'!O41</f>
        <v>5.3125</v>
      </c>
      <c r="G43" s="193">
        <f t="shared" si="0"/>
        <v>5</v>
      </c>
      <c r="H43" s="192" t="str">
        <f t="shared" si="1"/>
        <v>ناجح</v>
      </c>
    </row>
    <row r="44" spans="1:8" ht="16.5" customHeight="1">
      <c r="A44" s="76">
        <v>39</v>
      </c>
      <c r="B44" s="83" t="str">
        <f>IF('قائمة التلامي'!B43=0,"",'قائمة التلامي'!B43)</f>
        <v>AO</v>
      </c>
      <c r="C44" s="84" t="str">
        <f>IF('قائمة التلامي'!C43=0,"",'قائمة التلامي'!C43)</f>
        <v>am</v>
      </c>
      <c r="D44" s="79">
        <f>'نتائج ف1'!O42</f>
        <v>2.5625</v>
      </c>
      <c r="E44" s="80">
        <f>'نتائج ف2'!O42</f>
        <v>2.4375</v>
      </c>
      <c r="F44" s="81">
        <f>'نتائج ف3'!O42</f>
        <v>2.75</v>
      </c>
      <c r="G44" s="193">
        <f t="shared" si="0"/>
        <v>2.5833333333333335</v>
      </c>
      <c r="H44" s="192" t="str">
        <f t="shared" si="1"/>
        <v>راسب</v>
      </c>
    </row>
    <row r="45" spans="1:8" ht="16.5" customHeight="1">
      <c r="A45" s="82">
        <v>40</v>
      </c>
      <c r="B45" s="83" t="str">
        <f>IF('قائمة التلامي'!B44=0,"",'قائمة التلامي'!B44)</f>
        <v/>
      </c>
      <c r="C45" s="84" t="str">
        <f>IF('قائمة التلامي'!C44=0,"",'قائمة التلامي'!C44)</f>
        <v/>
      </c>
      <c r="D45" s="79" t="str">
        <f>'نتائج ف1'!O43</f>
        <v/>
      </c>
      <c r="E45" s="80" t="str">
        <f>'نتائج ف2'!O43</f>
        <v/>
      </c>
      <c r="F45" s="81" t="str">
        <f>'نتائج ف3'!O43</f>
        <v/>
      </c>
      <c r="G45" s="193" t="str">
        <f t="shared" si="0"/>
        <v/>
      </c>
      <c r="H45" s="192" t="str">
        <f t="shared" si="1"/>
        <v>ناجح</v>
      </c>
    </row>
    <row r="46" spans="1:8" ht="16.5" customHeight="1">
      <c r="A46" s="76">
        <v>41</v>
      </c>
      <c r="B46" s="83" t="str">
        <f>IF('قائمة التلامي'!B45=0,"",'قائمة التلامي'!B45)</f>
        <v/>
      </c>
      <c r="C46" s="84" t="str">
        <f>IF('قائمة التلامي'!C45=0,"",'قائمة التلامي'!C45)</f>
        <v/>
      </c>
      <c r="D46" s="79" t="str">
        <f>'نتائج ف1'!O44</f>
        <v/>
      </c>
      <c r="E46" s="80" t="str">
        <f>'نتائج ف2'!O44</f>
        <v/>
      </c>
      <c r="F46" s="81" t="str">
        <f>'نتائج ف3'!O44</f>
        <v/>
      </c>
      <c r="G46" s="193" t="str">
        <f t="shared" si="0"/>
        <v/>
      </c>
      <c r="H46" s="192" t="str">
        <f t="shared" si="1"/>
        <v>ناجح</v>
      </c>
    </row>
    <row r="47" spans="1:8" ht="16.5" customHeight="1">
      <c r="A47" s="82">
        <v>42</v>
      </c>
      <c r="B47" s="83" t="str">
        <f>IF('قائمة التلامي'!B46=0,"",'قائمة التلامي'!B46)</f>
        <v/>
      </c>
      <c r="C47" s="84" t="str">
        <f>IF('قائمة التلامي'!C46=0,"",'قائمة التلامي'!C46)</f>
        <v/>
      </c>
      <c r="D47" s="79" t="str">
        <f>'نتائج ف1'!O45</f>
        <v/>
      </c>
      <c r="E47" s="80" t="str">
        <f>'نتائج ف2'!O45</f>
        <v/>
      </c>
      <c r="F47" s="81" t="str">
        <f>'نتائج ف3'!O45</f>
        <v/>
      </c>
      <c r="G47" s="193" t="str">
        <f t="shared" si="0"/>
        <v/>
      </c>
      <c r="H47" s="192" t="str">
        <f t="shared" si="1"/>
        <v>ناجح</v>
      </c>
    </row>
    <row r="48" spans="1:8" ht="16.5" customHeight="1">
      <c r="A48" s="76">
        <v>43</v>
      </c>
      <c r="B48" s="83" t="str">
        <f>IF('قائمة التلامي'!B47=0,"",'قائمة التلامي'!B47)</f>
        <v/>
      </c>
      <c r="C48" s="84" t="str">
        <f>IF('قائمة التلامي'!C47=0,"",'قائمة التلامي'!C47)</f>
        <v/>
      </c>
      <c r="D48" s="79" t="str">
        <f>'نتائج ف1'!O46</f>
        <v/>
      </c>
      <c r="E48" s="80" t="str">
        <f>'نتائج ف2'!O46</f>
        <v/>
      </c>
      <c r="F48" s="81" t="str">
        <f>'نتائج ف3'!O46</f>
        <v/>
      </c>
      <c r="G48" s="193" t="str">
        <f t="shared" si="0"/>
        <v/>
      </c>
      <c r="H48" s="192" t="str">
        <f t="shared" si="1"/>
        <v>ناجح</v>
      </c>
    </row>
    <row r="49" spans="1:8" ht="16.5" customHeight="1">
      <c r="A49" s="82">
        <v>44</v>
      </c>
      <c r="B49" s="83" t="str">
        <f>IF('قائمة التلامي'!B48=0,"",'قائمة التلامي'!B48)</f>
        <v/>
      </c>
      <c r="C49" s="84" t="str">
        <f>IF('قائمة التلامي'!C48=0,"",'قائمة التلامي'!C48)</f>
        <v/>
      </c>
      <c r="D49" s="79" t="str">
        <f>'نتائج ف1'!O47</f>
        <v/>
      </c>
      <c r="E49" s="80" t="str">
        <f>'نتائج ف2'!O47</f>
        <v/>
      </c>
      <c r="F49" s="81" t="str">
        <f>'نتائج ف3'!O47</f>
        <v/>
      </c>
      <c r="G49" s="193" t="str">
        <f t="shared" si="0"/>
        <v/>
      </c>
      <c r="H49" s="192" t="str">
        <f t="shared" si="1"/>
        <v>ناجح</v>
      </c>
    </row>
    <row r="50" spans="1:8" ht="16.5" customHeight="1" thickBot="1">
      <c r="A50" s="76">
        <v>45</v>
      </c>
      <c r="B50" s="85" t="str">
        <f>IF('قائمة التلامي'!B49=0,"",'قائمة التلامي'!B49)</f>
        <v/>
      </c>
      <c r="C50" s="86" t="str">
        <f>IF('قائمة التلامي'!C49=0,"",'قائمة التلامي'!C49)</f>
        <v/>
      </c>
      <c r="D50" s="79" t="str">
        <f>'نتائج ف1'!O48</f>
        <v/>
      </c>
      <c r="E50" s="80" t="str">
        <f>'نتائج ف2'!O48</f>
        <v/>
      </c>
      <c r="F50" s="81" t="str">
        <f>'نتائج ف3'!O48</f>
        <v/>
      </c>
      <c r="G50" s="193" t="str">
        <f t="shared" si="0"/>
        <v/>
      </c>
      <c r="H50" s="192" t="str">
        <f t="shared" si="1"/>
        <v>ناجح</v>
      </c>
    </row>
    <row r="51" spans="1:8" ht="21.75" thickBot="1">
      <c r="A51" s="259" t="s">
        <v>57</v>
      </c>
      <c r="B51" s="259"/>
      <c r="C51" s="259"/>
      <c r="D51" s="87">
        <f>IFERROR(AVERAGE(D6:D50),"")</f>
        <v>5.6378205128205128</v>
      </c>
      <c r="E51" s="87">
        <f>IFERROR(AVERAGE(E6:E50),"")</f>
        <v>5.4326923076923075</v>
      </c>
      <c r="F51" s="87">
        <f>IFERROR(AVERAGE(F6:F50),"")</f>
        <v>5.5192307692307692</v>
      </c>
      <c r="G51" s="163">
        <f>IFERROR(AVERAGE(G6:G50),"")</f>
        <v>5.5299145299145307</v>
      </c>
      <c r="H51" s="101"/>
    </row>
    <row r="52" spans="1:8"/>
    <row r="53" spans="1:8" ht="27.75">
      <c r="F53" s="260" t="s">
        <v>38</v>
      </c>
      <c r="G53" s="260"/>
    </row>
    <row r="54" spans="1:8"/>
  </sheetData>
  <sheetProtection password="C66D" sheet="1" objects="1" scenarios="1" insertRows="0" deleteRows="0"/>
  <mergeCells count="16">
    <mergeCell ref="A51:C51"/>
    <mergeCell ref="F53:G53"/>
    <mergeCell ref="A4:A5"/>
    <mergeCell ref="B4:C5"/>
    <mergeCell ref="D4:D5"/>
    <mergeCell ref="E4:E5"/>
    <mergeCell ref="F4:F5"/>
    <mergeCell ref="G4:G5"/>
    <mergeCell ref="A1:B1"/>
    <mergeCell ref="A2:B2"/>
    <mergeCell ref="J24:K27"/>
    <mergeCell ref="C3:D3"/>
    <mergeCell ref="E3:F3"/>
    <mergeCell ref="C1:D1"/>
    <mergeCell ref="D2:E2"/>
    <mergeCell ref="H4:H5"/>
  </mergeCells>
  <conditionalFormatting sqref="H6:H51">
    <cfRule type="expression" dxfId="9" priority="3">
      <formula>$H6="راسب"</formula>
    </cfRule>
  </conditionalFormatting>
  <conditionalFormatting sqref="H7:H51 A6:H50">
    <cfRule type="expression" dxfId="8" priority="1">
      <formula>$G6&lt;$J$24</formula>
    </cfRule>
  </conditionalFormatting>
  <printOptions horizontalCentered="1" verticalCentered="1"/>
  <pageMargins left="0.23622047244094491" right="0.23622047244094491" top="0.15748031496062992" bottom="0.35433070866141736" header="0.31496062992125984" footer="0.31496062992125984"/>
  <pageSetup paperSize="9" scale="86" orientation="portrait" verticalDpi="0" r:id="rId1"/>
  <rowBreaks count="1" manualBreakCount="1">
    <brk id="54" max="7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showGridLines="0" showRowColHeaders="0" showZeros="0" rightToLeft="1" zoomScaleNormal="100" workbookViewId="0">
      <selection activeCell="H4" sqref="H4"/>
    </sheetView>
  </sheetViews>
  <sheetFormatPr baseColWidth="10" defaultColWidth="0" defaultRowHeight="14.25" zeroHeight="1"/>
  <cols>
    <col min="1" max="1" width="6" customWidth="1"/>
    <col min="2" max="2" width="18.25" customWidth="1"/>
    <col min="3" max="6" width="19.125" customWidth="1"/>
    <col min="7" max="7" width="17.375" customWidth="1"/>
    <col min="8" max="8" width="20.25" customWidth="1"/>
    <col min="9" max="11" width="11.375" customWidth="1"/>
    <col min="12" max="16384" width="11.375" hidden="1"/>
  </cols>
  <sheetData>
    <row r="1" spans="1:9" ht="23.25">
      <c r="A1" s="265" t="s">
        <v>29</v>
      </c>
      <c r="B1" s="265"/>
      <c r="C1" s="266" t="str">
        <f>الرئيسية!C8</f>
        <v>الشهداء مواجي</v>
      </c>
      <c r="D1" s="266"/>
      <c r="E1" s="93"/>
      <c r="F1" s="267" t="s">
        <v>8</v>
      </c>
      <c r="G1" s="267"/>
      <c r="H1" s="94" t="str">
        <f>الرئيسية!H6</f>
        <v>2016/2017</v>
      </c>
      <c r="I1" s="13"/>
    </row>
    <row r="2" spans="1:9" ht="27.75" customHeight="1">
      <c r="A2" s="95"/>
      <c r="B2" s="95"/>
      <c r="C2" s="264" t="s">
        <v>77</v>
      </c>
      <c r="D2" s="264"/>
      <c r="E2" s="264"/>
      <c r="F2" s="264"/>
      <c r="G2" s="113" t="s">
        <v>49</v>
      </c>
      <c r="H2" s="114" t="str">
        <f>الرئيسية!H7</f>
        <v>الثانية ابتدائي</v>
      </c>
      <c r="I2" s="9"/>
    </row>
    <row r="3" spans="1:9" ht="21.75" customHeight="1">
      <c r="A3" s="96" t="s">
        <v>4</v>
      </c>
      <c r="B3" s="97" t="s">
        <v>6</v>
      </c>
      <c r="C3" s="97" t="s">
        <v>5</v>
      </c>
      <c r="D3" s="97" t="s">
        <v>0</v>
      </c>
      <c r="E3" s="97" t="s">
        <v>3</v>
      </c>
      <c r="F3" s="97" t="s">
        <v>1</v>
      </c>
      <c r="G3" s="97" t="s">
        <v>2</v>
      </c>
      <c r="H3" s="98" t="s">
        <v>40</v>
      </c>
    </row>
    <row r="4" spans="1:9" ht="24.75" customHeight="1">
      <c r="A4" s="99">
        <v>1</v>
      </c>
      <c r="B4" s="91" t="str">
        <f>IF('قائمة التلامي'!B5=0,"",'قائمة التلامي'!B5)</f>
        <v>A</v>
      </c>
      <c r="C4" s="92" t="str">
        <f>IF('قائمة التلامي'!C5=0,"",'قائمة التلامي'!C5)</f>
        <v>a</v>
      </c>
      <c r="D4" s="184">
        <v>7</v>
      </c>
      <c r="E4" s="185">
        <v>8</v>
      </c>
      <c r="F4" s="186">
        <v>6.5</v>
      </c>
      <c r="G4" s="187">
        <f>IF((D4*2)+(E4*2)+F4=0,"",((D4*2)+(E4*2)+F4)/5)</f>
        <v>7.3</v>
      </c>
      <c r="H4" s="100"/>
    </row>
    <row r="5" spans="1:9" ht="24.75" customHeight="1">
      <c r="A5" s="99">
        <v>2</v>
      </c>
      <c r="B5" s="91" t="str">
        <f>IF('قائمة التلامي'!B6=0,"",'قائمة التلامي'!B6)</f>
        <v>B</v>
      </c>
      <c r="C5" s="92" t="str">
        <f>IF('قائمة التلامي'!C6=0,"",'قائمة التلامي'!C6)</f>
        <v>b</v>
      </c>
      <c r="D5" s="184">
        <v>7</v>
      </c>
      <c r="E5" s="185">
        <v>8</v>
      </c>
      <c r="F5" s="186">
        <v>7</v>
      </c>
      <c r="G5" s="188">
        <f t="shared" ref="G5:G48" si="0">IF((D5*2)+(E5*2)+F5=0,"",((D5*2)+(E5*2)+F5)/5)</f>
        <v>7.4</v>
      </c>
      <c r="H5" s="100"/>
    </row>
    <row r="6" spans="1:9" ht="24.75" customHeight="1">
      <c r="A6" s="99">
        <v>3</v>
      </c>
      <c r="B6" s="91" t="str">
        <f>IF('قائمة التلامي'!B7=0,"",'قائمة التلامي'!B7)</f>
        <v>C</v>
      </c>
      <c r="C6" s="92" t="str">
        <f>IF('قائمة التلامي'!C7=0,"",'قائمة التلامي'!C7)</f>
        <v>c</v>
      </c>
      <c r="D6" s="184">
        <v>7.5</v>
      </c>
      <c r="E6" s="185">
        <v>8</v>
      </c>
      <c r="F6" s="186">
        <v>7</v>
      </c>
      <c r="G6" s="188">
        <f t="shared" si="0"/>
        <v>7.6</v>
      </c>
      <c r="H6" s="100"/>
    </row>
    <row r="7" spans="1:9" ht="24.75" customHeight="1">
      <c r="A7" s="99">
        <v>4</v>
      </c>
      <c r="B7" s="91" t="str">
        <f>IF('قائمة التلامي'!B8=0,"",'قائمة التلامي'!B8)</f>
        <v>D</v>
      </c>
      <c r="C7" s="92" t="str">
        <f>IF('قائمة التلامي'!C8=0,"",'قائمة التلامي'!C8)</f>
        <v>d</v>
      </c>
      <c r="D7" s="184">
        <v>7.5</v>
      </c>
      <c r="E7" s="185">
        <v>8</v>
      </c>
      <c r="F7" s="186">
        <v>5</v>
      </c>
      <c r="G7" s="188">
        <f t="shared" si="0"/>
        <v>7.2</v>
      </c>
      <c r="H7" s="100"/>
    </row>
    <row r="8" spans="1:9" ht="24.75" customHeight="1">
      <c r="A8" s="99">
        <v>5</v>
      </c>
      <c r="B8" s="91" t="str">
        <f>IF('قائمة التلامي'!B9=0,"",'قائمة التلامي'!B9)</f>
        <v>E</v>
      </c>
      <c r="C8" s="92" t="str">
        <f>IF('قائمة التلامي'!C9=0,"",'قائمة التلامي'!C9)</f>
        <v>e</v>
      </c>
      <c r="D8" s="184">
        <v>7.5</v>
      </c>
      <c r="E8" s="185">
        <v>8</v>
      </c>
      <c r="F8" s="186">
        <v>6.5</v>
      </c>
      <c r="G8" s="188">
        <f t="shared" si="0"/>
        <v>7.5</v>
      </c>
      <c r="H8" s="100"/>
    </row>
    <row r="9" spans="1:9" ht="24.75" customHeight="1">
      <c r="A9" s="99">
        <v>6</v>
      </c>
      <c r="B9" s="91" t="str">
        <f>IF('قائمة التلامي'!B10=0,"",'قائمة التلامي'!B10)</f>
        <v>F</v>
      </c>
      <c r="C9" s="92" t="str">
        <f>IF('قائمة التلامي'!C10=0,"",'قائمة التلامي'!C10)</f>
        <v>f</v>
      </c>
      <c r="D9" s="184">
        <v>7.5</v>
      </c>
      <c r="E9" s="185">
        <v>8</v>
      </c>
      <c r="F9" s="186">
        <v>6.5</v>
      </c>
      <c r="G9" s="188">
        <f t="shared" si="0"/>
        <v>7.5</v>
      </c>
      <c r="H9" s="100"/>
    </row>
    <row r="10" spans="1:9" ht="24.75" customHeight="1">
      <c r="A10" s="99">
        <v>7</v>
      </c>
      <c r="B10" s="91" t="str">
        <f>IF('قائمة التلامي'!B11=0,"",'قائمة التلامي'!B11)</f>
        <v>G</v>
      </c>
      <c r="C10" s="92" t="str">
        <f>IF('قائمة التلامي'!C11=0,"",'قائمة التلامي'!C11)</f>
        <v>g</v>
      </c>
      <c r="D10" s="184">
        <v>6.5</v>
      </c>
      <c r="E10" s="185">
        <v>8</v>
      </c>
      <c r="F10" s="186">
        <v>6</v>
      </c>
      <c r="G10" s="188">
        <f t="shared" si="0"/>
        <v>7</v>
      </c>
      <c r="H10" s="100"/>
    </row>
    <row r="11" spans="1:9" ht="24.75" customHeight="1">
      <c r="A11" s="99">
        <v>8</v>
      </c>
      <c r="B11" s="91" t="str">
        <f>IF('قائمة التلامي'!B12=0,"",'قائمة التلامي'!B12)</f>
        <v>H</v>
      </c>
      <c r="C11" s="92" t="str">
        <f>IF('قائمة التلامي'!C12=0,"",'قائمة التلامي'!C12)</f>
        <v>h</v>
      </c>
      <c r="D11" s="184">
        <v>6.5</v>
      </c>
      <c r="E11" s="185">
        <v>8</v>
      </c>
      <c r="F11" s="186">
        <v>6.5</v>
      </c>
      <c r="G11" s="188">
        <f t="shared" si="0"/>
        <v>7.1</v>
      </c>
      <c r="H11" s="100"/>
    </row>
    <row r="12" spans="1:9" ht="24.75" customHeight="1">
      <c r="A12" s="99">
        <v>9</v>
      </c>
      <c r="B12" s="91" t="str">
        <f>IF('قائمة التلامي'!B13=0,"",'قائمة التلامي'!B13)</f>
        <v>I</v>
      </c>
      <c r="C12" s="92" t="str">
        <f>IF('قائمة التلامي'!C13=0,"",'قائمة التلامي'!C13)</f>
        <v>i</v>
      </c>
      <c r="D12" s="184">
        <v>7</v>
      </c>
      <c r="E12" s="185">
        <v>8</v>
      </c>
      <c r="F12" s="186">
        <v>5</v>
      </c>
      <c r="G12" s="188">
        <f t="shared" si="0"/>
        <v>7</v>
      </c>
      <c r="H12" s="100"/>
    </row>
    <row r="13" spans="1:9" ht="24.75" customHeight="1">
      <c r="A13" s="99">
        <v>10</v>
      </c>
      <c r="B13" s="91" t="str">
        <f>IF('قائمة التلامي'!B14=0,"",'قائمة التلامي'!B14)</f>
        <v>J</v>
      </c>
      <c r="C13" s="92" t="str">
        <f>IF('قائمة التلامي'!C14=0,"",'قائمة التلامي'!C14)</f>
        <v>j</v>
      </c>
      <c r="D13" s="184">
        <v>7</v>
      </c>
      <c r="E13" s="185">
        <v>6</v>
      </c>
      <c r="F13" s="186">
        <v>6</v>
      </c>
      <c r="G13" s="188">
        <f t="shared" si="0"/>
        <v>6.4</v>
      </c>
      <c r="H13" s="100"/>
    </row>
    <row r="14" spans="1:9" ht="24.75" customHeight="1">
      <c r="A14" s="99">
        <v>11</v>
      </c>
      <c r="B14" s="91">
        <f>IF('قائمة التلامي'!B15=0,"",'قائمة التلامي'!B15)</f>
        <v>1</v>
      </c>
      <c r="C14" s="92" t="str">
        <f>IF('قائمة التلامي'!C15=0,"",'قائمة التلامي'!C15)</f>
        <v>k</v>
      </c>
      <c r="D14" s="184">
        <v>6.5</v>
      </c>
      <c r="E14" s="185">
        <v>7</v>
      </c>
      <c r="F14" s="186">
        <v>7</v>
      </c>
      <c r="G14" s="188">
        <f t="shared" si="0"/>
        <v>6.8</v>
      </c>
      <c r="H14" s="100"/>
    </row>
    <row r="15" spans="1:9" ht="24.75" customHeight="1">
      <c r="A15" s="99">
        <v>12</v>
      </c>
      <c r="B15" s="91" t="str">
        <f>IF('قائمة التلامي'!B16=0,"",'قائمة التلامي'!B16)</f>
        <v>L</v>
      </c>
      <c r="C15" s="92" t="str">
        <f>IF('قائمة التلامي'!C16=0,"",'قائمة التلامي'!C16)</f>
        <v>l</v>
      </c>
      <c r="D15" s="184">
        <v>7.5</v>
      </c>
      <c r="E15" s="185">
        <v>6</v>
      </c>
      <c r="F15" s="186">
        <v>6</v>
      </c>
      <c r="G15" s="188">
        <f t="shared" si="0"/>
        <v>6.6</v>
      </c>
      <c r="H15" s="100"/>
    </row>
    <row r="16" spans="1:9" ht="24.75" customHeight="1">
      <c r="A16" s="99">
        <v>13</v>
      </c>
      <c r="B16" s="91" t="str">
        <f>IF('قائمة التلامي'!B17=0,"",'قائمة التلامي'!B17)</f>
        <v>M</v>
      </c>
      <c r="C16" s="92" t="str">
        <f>IF('قائمة التلامي'!C17=0,"",'قائمة التلامي'!C17)</f>
        <v>m</v>
      </c>
      <c r="D16" s="184">
        <v>5</v>
      </c>
      <c r="E16" s="185">
        <v>6</v>
      </c>
      <c r="F16" s="186">
        <v>6</v>
      </c>
      <c r="G16" s="188">
        <f t="shared" si="0"/>
        <v>5.6</v>
      </c>
      <c r="H16" s="100"/>
    </row>
    <row r="17" spans="1:8" ht="24.75" customHeight="1">
      <c r="A17" s="99">
        <v>14</v>
      </c>
      <c r="B17" s="91" t="str">
        <f>IF('قائمة التلامي'!B18=0,"",'قائمة التلامي'!B18)</f>
        <v>N</v>
      </c>
      <c r="C17" s="92" t="str">
        <f>IF('قائمة التلامي'!C18=0,"",'قائمة التلامي'!C18)</f>
        <v>n</v>
      </c>
      <c r="D17" s="184">
        <v>6</v>
      </c>
      <c r="E17" s="185">
        <v>8</v>
      </c>
      <c r="F17" s="186">
        <v>6</v>
      </c>
      <c r="G17" s="188">
        <f t="shared" si="0"/>
        <v>6.8</v>
      </c>
      <c r="H17" s="100"/>
    </row>
    <row r="18" spans="1:8" ht="24.75" customHeight="1">
      <c r="A18" s="99">
        <v>15</v>
      </c>
      <c r="B18" s="91" t="str">
        <f>IF('قائمة التلامي'!B19=0,"",'قائمة التلامي'!B19)</f>
        <v>O</v>
      </c>
      <c r="C18" s="92" t="str">
        <f>IF('قائمة التلامي'!C19=0,"",'قائمة التلامي'!C19)</f>
        <v>o</v>
      </c>
      <c r="D18" s="184">
        <v>7.5</v>
      </c>
      <c r="E18" s="185">
        <v>8</v>
      </c>
      <c r="F18" s="186">
        <v>6</v>
      </c>
      <c r="G18" s="188">
        <f t="shared" si="0"/>
        <v>7.4</v>
      </c>
      <c r="H18" s="100"/>
    </row>
    <row r="19" spans="1:8" ht="24.75" customHeight="1">
      <c r="A19" s="99">
        <v>16</v>
      </c>
      <c r="B19" s="91" t="str">
        <f>IF('قائمة التلامي'!B20=0,"",'قائمة التلامي'!B20)</f>
        <v>P</v>
      </c>
      <c r="C19" s="92" t="str">
        <f>IF('قائمة التلامي'!C20=0,"",'قائمة التلامي'!C20)</f>
        <v>p</v>
      </c>
      <c r="D19" s="184">
        <v>5</v>
      </c>
      <c r="E19" s="185">
        <v>8</v>
      </c>
      <c r="F19" s="186">
        <v>6</v>
      </c>
      <c r="G19" s="188">
        <f t="shared" si="0"/>
        <v>6.4</v>
      </c>
      <c r="H19" s="100"/>
    </row>
    <row r="20" spans="1:8" ht="24.75" customHeight="1">
      <c r="A20" s="99">
        <v>17</v>
      </c>
      <c r="B20" s="91" t="str">
        <f>IF('قائمة التلامي'!B21=0,"",'قائمة التلامي'!B21)</f>
        <v>Q</v>
      </c>
      <c r="C20" s="92" t="str">
        <f>IF('قائمة التلامي'!C21=0,"",'قائمة التلامي'!C21)</f>
        <v>q</v>
      </c>
      <c r="D20" s="184">
        <v>6.5</v>
      </c>
      <c r="E20" s="185">
        <v>6</v>
      </c>
      <c r="F20" s="186">
        <v>6</v>
      </c>
      <c r="G20" s="188">
        <f t="shared" si="0"/>
        <v>6.2</v>
      </c>
      <c r="H20" s="100"/>
    </row>
    <row r="21" spans="1:8" ht="24.75" customHeight="1">
      <c r="A21" s="99">
        <v>18</v>
      </c>
      <c r="B21" s="91" t="str">
        <f>IF('قائمة التلامي'!B22=0,"",'قائمة التلامي'!B22)</f>
        <v>R</v>
      </c>
      <c r="C21" s="92" t="str">
        <f>IF('قائمة التلامي'!C22=0,"",'قائمة التلامي'!C22)</f>
        <v>r</v>
      </c>
      <c r="D21" s="184">
        <v>6</v>
      </c>
      <c r="E21" s="185">
        <v>7</v>
      </c>
      <c r="F21" s="186">
        <v>6.5</v>
      </c>
      <c r="G21" s="188">
        <f t="shared" si="0"/>
        <v>6.5</v>
      </c>
      <c r="H21" s="100"/>
    </row>
    <row r="22" spans="1:8" ht="24.75" customHeight="1">
      <c r="A22" s="99">
        <v>19</v>
      </c>
      <c r="B22" s="91" t="str">
        <f>IF('قائمة التلامي'!B23=0,"",'قائمة التلامي'!B23)</f>
        <v>S</v>
      </c>
      <c r="C22" s="92" t="str">
        <f>IF('قائمة التلامي'!C23=0,"",'قائمة التلامي'!C23)</f>
        <v>s</v>
      </c>
      <c r="D22" s="184">
        <v>6</v>
      </c>
      <c r="E22" s="185">
        <v>6</v>
      </c>
      <c r="F22" s="186">
        <v>6</v>
      </c>
      <c r="G22" s="188">
        <f t="shared" si="0"/>
        <v>6</v>
      </c>
      <c r="H22" s="100"/>
    </row>
    <row r="23" spans="1:8" ht="24.75" customHeight="1">
      <c r="A23" s="99">
        <v>20</v>
      </c>
      <c r="B23" s="91" t="str">
        <f>IF('قائمة التلامي'!B24=0,"",'قائمة التلامي'!B24)</f>
        <v>T</v>
      </c>
      <c r="C23" s="92" t="str">
        <f>IF('قائمة التلامي'!C24=0,"",'قائمة التلامي'!C24)</f>
        <v>t</v>
      </c>
      <c r="D23" s="184">
        <v>5.5</v>
      </c>
      <c r="E23" s="185">
        <v>6.5</v>
      </c>
      <c r="F23" s="186">
        <v>6.5</v>
      </c>
      <c r="G23" s="188">
        <f t="shared" si="0"/>
        <v>6.1</v>
      </c>
      <c r="H23" s="100"/>
    </row>
    <row r="24" spans="1:8" ht="24.75" customHeight="1">
      <c r="A24" s="99">
        <v>21</v>
      </c>
      <c r="B24" s="91" t="str">
        <f>IF('قائمة التلامي'!B25=0,"",'قائمة التلامي'!B25)</f>
        <v>U</v>
      </c>
      <c r="C24" s="92" t="str">
        <f>IF('قائمة التلامي'!C25=0,"",'قائمة التلامي'!C25)</f>
        <v>u</v>
      </c>
      <c r="D24" s="184">
        <v>6.5</v>
      </c>
      <c r="E24" s="185">
        <v>6</v>
      </c>
      <c r="F24" s="186">
        <v>6</v>
      </c>
      <c r="G24" s="188">
        <f t="shared" si="0"/>
        <v>6.2</v>
      </c>
      <c r="H24" s="100"/>
    </row>
    <row r="25" spans="1:8" ht="24.75" customHeight="1">
      <c r="A25" s="99">
        <v>22</v>
      </c>
      <c r="B25" s="91" t="str">
        <f>IF('قائمة التلامي'!B26=0,"",'قائمة التلامي'!B26)</f>
        <v>V</v>
      </c>
      <c r="C25" s="92" t="str">
        <f>IF('قائمة التلامي'!C26=0,"",'قائمة التلامي'!C26)</f>
        <v>v</v>
      </c>
      <c r="D25" s="184">
        <v>4</v>
      </c>
      <c r="E25" s="185">
        <v>6.5</v>
      </c>
      <c r="F25" s="186">
        <v>7</v>
      </c>
      <c r="G25" s="188">
        <f t="shared" si="0"/>
        <v>5.6</v>
      </c>
      <c r="H25" s="100"/>
    </row>
    <row r="26" spans="1:8" ht="24.75" customHeight="1">
      <c r="A26" s="99">
        <v>23</v>
      </c>
      <c r="B26" s="91" t="str">
        <f>IF('قائمة التلامي'!B27=0,"",'قائمة التلامي'!B27)</f>
        <v>W</v>
      </c>
      <c r="C26" s="92" t="str">
        <f>IF('قائمة التلامي'!C27=0,"",'قائمة التلامي'!C27)</f>
        <v>w</v>
      </c>
      <c r="D26" s="184">
        <v>6.5</v>
      </c>
      <c r="E26" s="185">
        <v>7</v>
      </c>
      <c r="F26" s="186">
        <v>7</v>
      </c>
      <c r="G26" s="188">
        <f t="shared" si="0"/>
        <v>6.8</v>
      </c>
      <c r="H26" s="100"/>
    </row>
    <row r="27" spans="1:8" ht="24.75" customHeight="1">
      <c r="A27" s="99">
        <v>24</v>
      </c>
      <c r="B27" s="91" t="str">
        <f>IF('قائمة التلامي'!B28=0,"",'قائمة التلامي'!B28)</f>
        <v>X</v>
      </c>
      <c r="C27" s="92" t="str">
        <f>IF('قائمة التلامي'!C28=0,"",'قائمة التلامي'!C28)</f>
        <v>x</v>
      </c>
      <c r="D27" s="184">
        <v>7</v>
      </c>
      <c r="E27" s="185">
        <v>6</v>
      </c>
      <c r="F27" s="186">
        <v>5</v>
      </c>
      <c r="G27" s="188">
        <f t="shared" si="0"/>
        <v>6.2</v>
      </c>
      <c r="H27" s="100"/>
    </row>
    <row r="28" spans="1:8" ht="24.75" customHeight="1">
      <c r="A28" s="99">
        <v>25</v>
      </c>
      <c r="B28" s="91" t="str">
        <f>IF('قائمة التلامي'!B29=0,"",'قائمة التلامي'!B29)</f>
        <v>Y</v>
      </c>
      <c r="C28" s="92" t="str">
        <f>IF('قائمة التلامي'!C29=0,"",'قائمة التلامي'!C29)</f>
        <v>y</v>
      </c>
      <c r="D28" s="184">
        <v>6</v>
      </c>
      <c r="E28" s="185">
        <v>5</v>
      </c>
      <c r="F28" s="186">
        <v>6.5</v>
      </c>
      <c r="G28" s="188">
        <f t="shared" si="0"/>
        <v>5.7</v>
      </c>
      <c r="H28" s="100"/>
    </row>
    <row r="29" spans="1:8" ht="24.75" customHeight="1">
      <c r="A29" s="99">
        <v>26</v>
      </c>
      <c r="B29" s="91" t="str">
        <f>IF('قائمة التلامي'!B30=0,"",'قائمة التلامي'!B30)</f>
        <v>Z</v>
      </c>
      <c r="C29" s="92" t="str">
        <f>IF('قائمة التلامي'!C30=0,"",'قائمة التلامي'!C30)</f>
        <v>z</v>
      </c>
      <c r="D29" s="184">
        <v>6</v>
      </c>
      <c r="E29" s="185">
        <v>5</v>
      </c>
      <c r="F29" s="186">
        <v>6</v>
      </c>
      <c r="G29" s="188">
        <f t="shared" si="0"/>
        <v>5.6</v>
      </c>
      <c r="H29" s="100"/>
    </row>
    <row r="30" spans="1:8" ht="24.75" customHeight="1">
      <c r="A30" s="99">
        <v>27</v>
      </c>
      <c r="B30" s="91" t="str">
        <f>IF('قائمة التلامي'!B31=0,"",'قائمة التلامي'!B31)</f>
        <v>AA</v>
      </c>
      <c r="C30" s="92" t="str">
        <f>IF('قائمة التلامي'!C31=0,"",'قائمة التلامي'!C31)</f>
        <v>aa</v>
      </c>
      <c r="D30" s="184">
        <v>4</v>
      </c>
      <c r="E30" s="185">
        <v>5</v>
      </c>
      <c r="F30" s="186">
        <v>6.5</v>
      </c>
      <c r="G30" s="188">
        <f t="shared" si="0"/>
        <v>4.9000000000000004</v>
      </c>
      <c r="H30" s="100"/>
    </row>
    <row r="31" spans="1:8" ht="24.75" customHeight="1">
      <c r="A31" s="99">
        <v>28</v>
      </c>
      <c r="B31" s="91" t="str">
        <f>IF('قائمة التلامي'!B32=0,"",'قائمة التلامي'!B32)</f>
        <v>AB</v>
      </c>
      <c r="C31" s="92" t="str">
        <f>IF('قائمة التلامي'!C32=0,"",'قائمة التلامي'!C32)</f>
        <v>ab</v>
      </c>
      <c r="D31" s="184">
        <v>4</v>
      </c>
      <c r="E31" s="185">
        <v>6</v>
      </c>
      <c r="F31" s="186">
        <v>5</v>
      </c>
      <c r="G31" s="188">
        <f t="shared" si="0"/>
        <v>5</v>
      </c>
      <c r="H31" s="100"/>
    </row>
    <row r="32" spans="1:8" ht="24.75" customHeight="1">
      <c r="A32" s="99">
        <v>29</v>
      </c>
      <c r="B32" s="91" t="str">
        <f>IF('قائمة التلامي'!B33=0,"",'قائمة التلامي'!B33)</f>
        <v>AC</v>
      </c>
      <c r="C32" s="92" t="str">
        <f>IF('قائمة التلامي'!C33=0,"",'قائمة التلامي'!C33)</f>
        <v>ac</v>
      </c>
      <c r="D32" s="184">
        <v>5</v>
      </c>
      <c r="E32" s="185">
        <v>4</v>
      </c>
      <c r="F32" s="186">
        <v>6.5</v>
      </c>
      <c r="G32" s="188">
        <f t="shared" si="0"/>
        <v>4.9000000000000004</v>
      </c>
      <c r="H32" s="100"/>
    </row>
    <row r="33" spans="1:8" ht="24.75" customHeight="1">
      <c r="A33" s="99">
        <v>30</v>
      </c>
      <c r="B33" s="91" t="str">
        <f>IF('قائمة التلامي'!B34=0,"",'قائمة التلامي'!B34)</f>
        <v>AD</v>
      </c>
      <c r="C33" s="92" t="str">
        <f>IF('قائمة التلامي'!C34=0,"",'قائمة التلامي'!C34)</f>
        <v>ad</v>
      </c>
      <c r="D33" s="184">
        <v>4</v>
      </c>
      <c r="E33" s="185">
        <v>4</v>
      </c>
      <c r="F33" s="186">
        <v>6.5</v>
      </c>
      <c r="G33" s="188">
        <f t="shared" si="0"/>
        <v>4.5</v>
      </c>
      <c r="H33" s="100"/>
    </row>
    <row r="34" spans="1:8" ht="24.75" customHeight="1">
      <c r="A34" s="99">
        <v>31</v>
      </c>
      <c r="B34" s="91" t="str">
        <f>IF('قائمة التلامي'!B35=0,"",'قائمة التلامي'!B35)</f>
        <v>AE</v>
      </c>
      <c r="C34" s="92" t="str">
        <f>IF('قائمة التلامي'!C35=0,"",'قائمة التلامي'!C35)</f>
        <v>ae</v>
      </c>
      <c r="D34" s="189">
        <v>6</v>
      </c>
      <c r="E34" s="189">
        <v>4</v>
      </c>
      <c r="F34" s="189">
        <v>5</v>
      </c>
      <c r="G34" s="188">
        <f t="shared" si="0"/>
        <v>5</v>
      </c>
      <c r="H34" s="100"/>
    </row>
    <row r="35" spans="1:8" ht="24.75" customHeight="1">
      <c r="A35" s="99">
        <v>32</v>
      </c>
      <c r="B35" s="91" t="str">
        <f>IF('قائمة التلامي'!B36=0,"",'قائمة التلامي'!B36)</f>
        <v>AF</v>
      </c>
      <c r="C35" s="92" t="str">
        <f>IF('قائمة التلامي'!C36=0,"",'قائمة التلامي'!C36)</f>
        <v>af</v>
      </c>
      <c r="D35" s="189">
        <v>4</v>
      </c>
      <c r="E35" s="189">
        <v>4</v>
      </c>
      <c r="F35" s="189">
        <v>5</v>
      </c>
      <c r="G35" s="188">
        <f t="shared" si="0"/>
        <v>4.2</v>
      </c>
      <c r="H35" s="100"/>
    </row>
    <row r="36" spans="1:8" ht="24.75" customHeight="1">
      <c r="A36" s="99">
        <v>33</v>
      </c>
      <c r="B36" s="91" t="str">
        <f>IF('قائمة التلامي'!B37=0,"",'قائمة التلامي'!B37)</f>
        <v>AG</v>
      </c>
      <c r="C36" s="92" t="str">
        <f>IF('قائمة التلامي'!C37=0,"",'قائمة التلامي'!C37)</f>
        <v>ag</v>
      </c>
      <c r="D36" s="189">
        <v>6</v>
      </c>
      <c r="E36" s="189">
        <v>7</v>
      </c>
      <c r="F36" s="189">
        <v>6.5</v>
      </c>
      <c r="G36" s="188">
        <f t="shared" si="0"/>
        <v>6.5</v>
      </c>
      <c r="H36" s="100"/>
    </row>
    <row r="37" spans="1:8" ht="24.75" customHeight="1">
      <c r="A37" s="99">
        <v>34</v>
      </c>
      <c r="B37" s="91" t="str">
        <f>IF('قائمة التلامي'!B38=0,"",'قائمة التلامي'!B38)</f>
        <v>AH</v>
      </c>
      <c r="C37" s="92" t="str">
        <f>IF('قائمة التلامي'!C38=0,"",'قائمة التلامي'!C38)</f>
        <v>ah</v>
      </c>
      <c r="D37" s="189">
        <v>5.5</v>
      </c>
      <c r="E37" s="189">
        <v>7</v>
      </c>
      <c r="F37" s="189">
        <v>5.5</v>
      </c>
      <c r="G37" s="188">
        <f t="shared" si="0"/>
        <v>6.1</v>
      </c>
      <c r="H37" s="100"/>
    </row>
    <row r="38" spans="1:8" ht="24.75" customHeight="1">
      <c r="A38" s="99">
        <v>35</v>
      </c>
      <c r="B38" s="91" t="str">
        <f>IF('قائمة التلامي'!B39=0,"",'قائمة التلامي'!B39)</f>
        <v>AK</v>
      </c>
      <c r="C38" s="92" t="str">
        <f>IF('قائمة التلامي'!C39=0,"",'قائمة التلامي'!C39)</f>
        <v>ai</v>
      </c>
      <c r="D38" s="189">
        <v>6</v>
      </c>
      <c r="E38" s="189">
        <v>7</v>
      </c>
      <c r="F38" s="189">
        <v>6</v>
      </c>
      <c r="G38" s="188">
        <f t="shared" si="0"/>
        <v>6.4</v>
      </c>
      <c r="H38" s="100"/>
    </row>
    <row r="39" spans="1:8" ht="24.75" customHeight="1">
      <c r="A39" s="99">
        <v>36</v>
      </c>
      <c r="B39" s="91" t="str">
        <f>IF('قائمة التلامي'!B40=0,"",'قائمة التلامي'!B40)</f>
        <v>AL</v>
      </c>
      <c r="C39" s="92" t="str">
        <f>IF('قائمة التلامي'!C40=0,"",'قائمة التلامي'!C40)</f>
        <v>aj</v>
      </c>
      <c r="D39" s="189">
        <v>5</v>
      </c>
      <c r="E39" s="189">
        <v>7</v>
      </c>
      <c r="F39" s="189">
        <v>5.5</v>
      </c>
      <c r="G39" s="188">
        <f t="shared" si="0"/>
        <v>5.9</v>
      </c>
      <c r="H39" s="100"/>
    </row>
    <row r="40" spans="1:8" ht="24.75" customHeight="1">
      <c r="A40" s="99">
        <v>37</v>
      </c>
      <c r="B40" s="91" t="str">
        <f>IF('قائمة التلامي'!B41=0,"",'قائمة التلامي'!B41)</f>
        <v>AM</v>
      </c>
      <c r="C40" s="92" t="str">
        <f>IF('قائمة التلامي'!C41=0,"",'قائمة التلامي'!C41)</f>
        <v>ak</v>
      </c>
      <c r="D40" s="189">
        <v>5.5</v>
      </c>
      <c r="E40" s="189">
        <v>5</v>
      </c>
      <c r="F40" s="189">
        <v>7</v>
      </c>
      <c r="G40" s="188">
        <f t="shared" si="0"/>
        <v>5.6</v>
      </c>
      <c r="H40" s="100"/>
    </row>
    <row r="41" spans="1:8" ht="24.75" customHeight="1">
      <c r="A41" s="99">
        <v>38</v>
      </c>
      <c r="B41" s="91" t="str">
        <f>IF('قائمة التلامي'!B42=0,"",'قائمة التلامي'!B42)</f>
        <v>AN</v>
      </c>
      <c r="C41" s="92" t="str">
        <f>IF('قائمة التلامي'!C42=0,"",'قائمة التلامي'!C42)</f>
        <v>al</v>
      </c>
      <c r="D41" s="189">
        <v>7</v>
      </c>
      <c r="E41" s="189">
        <v>7</v>
      </c>
      <c r="F41" s="189">
        <v>6.5</v>
      </c>
      <c r="G41" s="188">
        <f t="shared" si="0"/>
        <v>6.9</v>
      </c>
      <c r="H41" s="100"/>
    </row>
    <row r="42" spans="1:8" ht="24.75" customHeight="1">
      <c r="A42" s="99">
        <v>39</v>
      </c>
      <c r="B42" s="91" t="str">
        <f>IF('قائمة التلامي'!B43=0,"",'قائمة التلامي'!B43)</f>
        <v>AO</v>
      </c>
      <c r="C42" s="92" t="str">
        <f>IF('قائمة التلامي'!C43=0,"",'قائمة التلامي'!C43)</f>
        <v>am</v>
      </c>
      <c r="D42" s="189">
        <v>4</v>
      </c>
      <c r="E42" s="189">
        <v>4</v>
      </c>
      <c r="F42" s="189">
        <v>6.5</v>
      </c>
      <c r="G42" s="188">
        <f t="shared" si="0"/>
        <v>4.5</v>
      </c>
      <c r="H42" s="100"/>
    </row>
    <row r="43" spans="1:8" ht="24.75" customHeight="1">
      <c r="A43" s="99">
        <v>40</v>
      </c>
      <c r="B43" s="91" t="str">
        <f>IF('قائمة التلامي'!B44=0,"",'قائمة التلامي'!B44)</f>
        <v/>
      </c>
      <c r="C43" s="92" t="str">
        <f>IF('قائمة التلامي'!C44=0,"",'قائمة التلامي'!C44)</f>
        <v/>
      </c>
      <c r="D43" s="189"/>
      <c r="E43" s="189"/>
      <c r="F43" s="189"/>
      <c r="G43" s="188" t="str">
        <f t="shared" si="0"/>
        <v/>
      </c>
      <c r="H43" s="100"/>
    </row>
    <row r="44" spans="1:8" ht="24.75" customHeight="1">
      <c r="A44" s="99">
        <v>41</v>
      </c>
      <c r="B44" s="91" t="str">
        <f>IF('قائمة التلامي'!B45=0,"",'قائمة التلامي'!B45)</f>
        <v/>
      </c>
      <c r="C44" s="92" t="str">
        <f>IF('قائمة التلامي'!C45=0,"",'قائمة التلامي'!C45)</f>
        <v/>
      </c>
      <c r="D44" s="189"/>
      <c r="E44" s="189"/>
      <c r="F44" s="189"/>
      <c r="G44" s="188" t="str">
        <f t="shared" si="0"/>
        <v/>
      </c>
      <c r="H44" s="100"/>
    </row>
    <row r="45" spans="1:8" ht="24.75" customHeight="1">
      <c r="A45" s="99">
        <v>42</v>
      </c>
      <c r="B45" s="91" t="str">
        <f>IF('قائمة التلامي'!B46=0,"",'قائمة التلامي'!B46)</f>
        <v/>
      </c>
      <c r="C45" s="92" t="str">
        <f>IF('قائمة التلامي'!C46=0,"",'قائمة التلامي'!C46)</f>
        <v/>
      </c>
      <c r="D45" s="189"/>
      <c r="E45" s="189"/>
      <c r="F45" s="189"/>
      <c r="G45" s="188" t="str">
        <f t="shared" si="0"/>
        <v/>
      </c>
      <c r="H45" s="100"/>
    </row>
    <row r="46" spans="1:8" ht="24.75" customHeight="1">
      <c r="A46" s="99">
        <v>43</v>
      </c>
      <c r="B46" s="91" t="str">
        <f>IF('قائمة التلامي'!B47=0,"",'قائمة التلامي'!B47)</f>
        <v/>
      </c>
      <c r="C46" s="92" t="str">
        <f>IF('قائمة التلامي'!C47=0,"",'قائمة التلامي'!C47)</f>
        <v/>
      </c>
      <c r="D46" s="189"/>
      <c r="E46" s="189"/>
      <c r="F46" s="189"/>
      <c r="G46" s="188" t="str">
        <f t="shared" si="0"/>
        <v/>
      </c>
      <c r="H46" s="100"/>
    </row>
    <row r="47" spans="1:8" ht="24.75" customHeight="1">
      <c r="A47" s="99">
        <v>44</v>
      </c>
      <c r="B47" s="91" t="str">
        <f>IF('قائمة التلامي'!B48=0,"",'قائمة التلامي'!B48)</f>
        <v/>
      </c>
      <c r="C47" s="92" t="str">
        <f>IF('قائمة التلامي'!C48=0,"",'قائمة التلامي'!C48)</f>
        <v/>
      </c>
      <c r="D47" s="189"/>
      <c r="E47" s="189"/>
      <c r="F47" s="189"/>
      <c r="G47" s="188" t="str">
        <f t="shared" si="0"/>
        <v/>
      </c>
      <c r="H47" s="100"/>
    </row>
    <row r="48" spans="1:8" ht="24.75" customHeight="1">
      <c r="A48" s="99">
        <v>45</v>
      </c>
      <c r="B48" s="91" t="str">
        <f>IF('قائمة التلامي'!B49=0,"",'قائمة التلامي'!B49)</f>
        <v/>
      </c>
      <c r="C48" s="92" t="str">
        <f>IF('قائمة التلامي'!C49=0,"",'قائمة التلامي'!C49)</f>
        <v/>
      </c>
      <c r="D48" s="189"/>
      <c r="E48" s="189"/>
      <c r="F48" s="189"/>
      <c r="G48" s="188" t="str">
        <f t="shared" si="0"/>
        <v/>
      </c>
      <c r="H48" s="100"/>
    </row>
    <row r="49" spans="1:8" ht="27.75">
      <c r="A49" s="268" t="s">
        <v>36</v>
      </c>
      <c r="B49" s="269"/>
      <c r="C49" s="270"/>
      <c r="D49" s="190">
        <f t="shared" ref="D49:G49" si="1">IFERROR(AVERAGE(D4:D48),"")</f>
        <v>6.0128205128205128</v>
      </c>
      <c r="E49" s="190">
        <f t="shared" si="1"/>
        <v>6.4871794871794872</v>
      </c>
      <c r="F49" s="190">
        <f t="shared" si="1"/>
        <v>6.1410256410256414</v>
      </c>
      <c r="G49" s="190">
        <f t="shared" si="1"/>
        <v>6.2282051282051274</v>
      </c>
      <c r="H49" s="115"/>
    </row>
    <row r="50" spans="1:8">
      <c r="A50" s="2"/>
      <c r="B50" s="2"/>
      <c r="C50" s="2"/>
      <c r="D50" s="2"/>
      <c r="E50" s="2"/>
      <c r="F50" s="2"/>
      <c r="G50" s="2"/>
      <c r="H50" s="2"/>
    </row>
    <row r="51" spans="1:8">
      <c r="A51" s="2"/>
      <c r="B51" s="2"/>
      <c r="C51" s="2"/>
      <c r="D51" s="2"/>
      <c r="E51" s="2"/>
      <c r="F51" s="2"/>
      <c r="G51" s="263" t="s">
        <v>38</v>
      </c>
      <c r="H51" s="2"/>
    </row>
    <row r="52" spans="1:8">
      <c r="A52" s="2"/>
      <c r="B52" s="2"/>
      <c r="C52" s="2"/>
      <c r="D52" s="2"/>
      <c r="E52" s="2"/>
      <c r="F52" s="2"/>
      <c r="G52" s="263"/>
      <c r="H52" s="2"/>
    </row>
    <row r="53" spans="1:8"/>
    <row r="54" spans="1:8"/>
    <row r="55" spans="1:8"/>
    <row r="56" spans="1:8" hidden="1"/>
    <row r="57" spans="1:8" hidden="1"/>
    <row r="58" spans="1:8" hidden="1"/>
    <row r="59" spans="1:8" hidden="1"/>
    <row r="60" spans="1:8" hidden="1"/>
    <row r="61" spans="1:8" hidden="1"/>
    <row r="62" spans="1:8" hidden="1"/>
    <row r="63" spans="1:8" hidden="1"/>
    <row r="64" spans="1:8" hidden="1"/>
  </sheetData>
  <sheetProtection password="C66D" sheet="1" objects="1" scenarios="1" insertRows="0" selectLockedCells="1"/>
  <mergeCells count="6">
    <mergeCell ref="G51:G52"/>
    <mergeCell ref="C2:F2"/>
    <mergeCell ref="A1:B1"/>
    <mergeCell ref="C1:D1"/>
    <mergeCell ref="F1:G1"/>
    <mergeCell ref="A49:C49"/>
  </mergeCells>
  <conditionalFormatting sqref="A4:H48">
    <cfRule type="expression" dxfId="7" priority="1">
      <formula>$G4&lt;5</formula>
    </cfRule>
  </conditionalFormatting>
  <pageMargins left="0.7" right="0.7" top="0.75" bottom="0.75" header="0.3" footer="0.3"/>
  <pageSetup paperSize="9" scale="59" fitToWidth="0" fitToHeight="0" orientation="portrait" verticalDpi="0" r:id="rId1"/>
  <rowBreaks count="2" manualBreakCount="2">
    <brk id="55" max="7" man="1"/>
    <brk id="65" max="7" man="1"/>
  </rowBreaks>
  <colBreaks count="1" manualBreakCount="1">
    <brk id="8" max="5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showGridLines="0" showRowColHeaders="0" rightToLeft="1" zoomScaleNormal="100" workbookViewId="0">
      <selection activeCell="D4" sqref="D4:F42"/>
    </sheetView>
  </sheetViews>
  <sheetFormatPr baseColWidth="10" defaultColWidth="0" defaultRowHeight="14.25" zeroHeight="1"/>
  <cols>
    <col min="1" max="1" width="5.25" style="31" customWidth="1"/>
    <col min="2" max="2" width="14.375" style="31" customWidth="1"/>
    <col min="3" max="3" width="14.75" style="31" customWidth="1"/>
    <col min="4" max="9" width="13.25" style="31" customWidth="1"/>
    <col min="10" max="13" width="11.375" style="31" customWidth="1"/>
    <col min="14" max="16384" width="11.375" style="31" hidden="1"/>
  </cols>
  <sheetData>
    <row r="1" spans="1:13" ht="25.5">
      <c r="A1" s="271" t="s">
        <v>29</v>
      </c>
      <c r="B1" s="271"/>
      <c r="C1" s="277" t="str">
        <f>الرئيسية!C8</f>
        <v>الشهداء مواجي</v>
      </c>
      <c r="D1" s="277"/>
      <c r="E1" s="93"/>
      <c r="F1" s="93"/>
      <c r="G1" s="234" t="s">
        <v>8</v>
      </c>
      <c r="H1" s="234"/>
      <c r="I1" s="227" t="str">
        <f>الرئيسية!H6</f>
        <v>2016/2017</v>
      </c>
      <c r="J1" s="227"/>
      <c r="K1" s="104"/>
      <c r="L1" s="104"/>
      <c r="M1" s="52"/>
    </row>
    <row r="2" spans="1:13" ht="28.5" customHeight="1">
      <c r="A2" s="272" t="s">
        <v>30</v>
      </c>
      <c r="B2" s="272"/>
      <c r="C2" s="105" t="str">
        <f>الرئيسية!C7</f>
        <v>جيملة</v>
      </c>
      <c r="D2" s="278" t="s">
        <v>53</v>
      </c>
      <c r="E2" s="278"/>
      <c r="F2" s="278"/>
      <c r="G2" s="278"/>
      <c r="H2" s="273" t="s">
        <v>63</v>
      </c>
      <c r="I2" s="273"/>
      <c r="J2" s="273"/>
      <c r="K2" s="104"/>
      <c r="L2" s="104"/>
      <c r="M2" s="106"/>
    </row>
    <row r="3" spans="1:13" ht="15.75">
      <c r="A3" s="107" t="s">
        <v>4</v>
      </c>
      <c r="B3" s="108" t="s">
        <v>6</v>
      </c>
      <c r="C3" s="108" t="s">
        <v>5</v>
      </c>
      <c r="D3" s="108" t="s">
        <v>0</v>
      </c>
      <c r="E3" s="108" t="s">
        <v>3</v>
      </c>
      <c r="F3" s="108" t="s">
        <v>1</v>
      </c>
      <c r="G3" s="108" t="s">
        <v>50</v>
      </c>
      <c r="H3" s="109" t="s">
        <v>51</v>
      </c>
      <c r="I3" s="109" t="s">
        <v>52</v>
      </c>
      <c r="J3" s="109" t="s">
        <v>40</v>
      </c>
    </row>
    <row r="4" spans="1:13" ht="20.25" customHeight="1">
      <c r="A4" s="110">
        <v>1</v>
      </c>
      <c r="B4" s="102" t="str">
        <f>IF('قائمة التلامي'!B5=0,"",'قائمة التلامي'!B5)</f>
        <v>A</v>
      </c>
      <c r="C4" s="103" t="str">
        <f>IF('قائمة التلامي'!C5=0,"",'قائمة التلامي'!C5)</f>
        <v>a</v>
      </c>
      <c r="D4" s="194">
        <v>7</v>
      </c>
      <c r="E4" s="195">
        <v>8</v>
      </c>
      <c r="F4" s="196">
        <v>6.5</v>
      </c>
      <c r="G4" s="188">
        <f>IF((D4*2)+(E4*2)+F4=0,"",((D4*2)+(E4*2)+F4)/5)</f>
        <v>7.3</v>
      </c>
      <c r="H4" s="197">
        <f>'م السنوي'!G6</f>
        <v>8.7291666666666661</v>
      </c>
      <c r="I4" s="198">
        <f>IFERROR(AVERAGE(G4:H4),"")</f>
        <v>8.0145833333333325</v>
      </c>
      <c r="J4" s="97" t="str">
        <f t="shared" ref="J4:J48" si="0">IF(I4&gt;=5,"ناجح",IF(I4=0,"","راسب"))</f>
        <v>ناجح</v>
      </c>
    </row>
    <row r="5" spans="1:13" ht="20.25" customHeight="1">
      <c r="A5" s="110">
        <v>2</v>
      </c>
      <c r="B5" s="102" t="str">
        <f>IF('قائمة التلامي'!B6=0,"",'قائمة التلامي'!B6)</f>
        <v>B</v>
      </c>
      <c r="C5" s="103" t="str">
        <f>IF('قائمة التلامي'!C6=0,"",'قائمة التلامي'!C6)</f>
        <v>b</v>
      </c>
      <c r="D5" s="194">
        <v>7</v>
      </c>
      <c r="E5" s="195">
        <v>8</v>
      </c>
      <c r="F5" s="196">
        <v>7</v>
      </c>
      <c r="G5" s="188">
        <f t="shared" ref="G5:G16" si="1">IF((D5*2)+(E5*2)+F5=0,"",((D5*2)+(E5*2)+F5)/5)</f>
        <v>7.4</v>
      </c>
      <c r="H5" s="197">
        <f>'م السنوي'!G7</f>
        <v>8.4791666666666661</v>
      </c>
      <c r="I5" s="198">
        <f t="shared" ref="I5:I48" si="2">IFERROR(AVERAGE(G5:H5),"")</f>
        <v>7.9395833333333332</v>
      </c>
      <c r="J5" s="97" t="str">
        <f t="shared" si="0"/>
        <v>ناجح</v>
      </c>
    </row>
    <row r="6" spans="1:13" ht="20.25" customHeight="1">
      <c r="A6" s="110">
        <v>3</v>
      </c>
      <c r="B6" s="102" t="str">
        <f>IF('قائمة التلامي'!B7=0,"",'قائمة التلامي'!B7)</f>
        <v>C</v>
      </c>
      <c r="C6" s="103" t="str">
        <f>IF('قائمة التلامي'!C7=0,"",'قائمة التلامي'!C7)</f>
        <v>c</v>
      </c>
      <c r="D6" s="194">
        <v>7.5</v>
      </c>
      <c r="E6" s="195">
        <v>8</v>
      </c>
      <c r="F6" s="196">
        <v>7</v>
      </c>
      <c r="G6" s="188">
        <f t="shared" si="1"/>
        <v>7.6</v>
      </c>
      <c r="H6" s="197">
        <f>'م السنوي'!G8</f>
        <v>8.1666666666666661</v>
      </c>
      <c r="I6" s="198">
        <f t="shared" si="2"/>
        <v>7.8833333333333329</v>
      </c>
      <c r="J6" s="97" t="str">
        <f t="shared" si="0"/>
        <v>ناجح</v>
      </c>
    </row>
    <row r="7" spans="1:13" ht="20.25" customHeight="1">
      <c r="A7" s="110">
        <v>4</v>
      </c>
      <c r="B7" s="102" t="str">
        <f>IF('قائمة التلامي'!B8=0,"",'قائمة التلامي'!B8)</f>
        <v>D</v>
      </c>
      <c r="C7" s="103" t="str">
        <f>IF('قائمة التلامي'!C8=0,"",'قائمة التلامي'!C8)</f>
        <v>d</v>
      </c>
      <c r="D7" s="194">
        <v>7.5</v>
      </c>
      <c r="E7" s="195">
        <v>8</v>
      </c>
      <c r="F7" s="196">
        <v>5</v>
      </c>
      <c r="G7" s="188">
        <f t="shared" si="1"/>
        <v>7.2</v>
      </c>
      <c r="H7" s="197">
        <f>'م السنوي'!G9</f>
        <v>7.729166666666667</v>
      </c>
      <c r="I7" s="198">
        <f t="shared" si="2"/>
        <v>7.4645833333333336</v>
      </c>
      <c r="J7" s="97" t="str">
        <f t="shared" si="0"/>
        <v>ناجح</v>
      </c>
    </row>
    <row r="8" spans="1:13" ht="20.25" customHeight="1">
      <c r="A8" s="110">
        <v>5</v>
      </c>
      <c r="B8" s="102" t="str">
        <f>IF('قائمة التلامي'!B9=0,"",'قائمة التلامي'!B9)</f>
        <v>E</v>
      </c>
      <c r="C8" s="103" t="str">
        <f>IF('قائمة التلامي'!C9=0,"",'قائمة التلامي'!C9)</f>
        <v>e</v>
      </c>
      <c r="D8" s="194">
        <v>7.5</v>
      </c>
      <c r="E8" s="195">
        <v>8</v>
      </c>
      <c r="F8" s="196">
        <v>6.5</v>
      </c>
      <c r="G8" s="188">
        <f t="shared" si="1"/>
        <v>7.5</v>
      </c>
      <c r="H8" s="197">
        <f>'م السنوي'!G10</f>
        <v>8.4583333333333339</v>
      </c>
      <c r="I8" s="198">
        <f t="shared" si="2"/>
        <v>7.979166666666667</v>
      </c>
      <c r="J8" s="97" t="str">
        <f t="shared" si="0"/>
        <v>ناجح</v>
      </c>
    </row>
    <row r="9" spans="1:13" ht="20.25" customHeight="1">
      <c r="A9" s="110">
        <v>6</v>
      </c>
      <c r="B9" s="102" t="str">
        <f>IF('قائمة التلامي'!B10=0,"",'قائمة التلامي'!B10)</f>
        <v>F</v>
      </c>
      <c r="C9" s="103" t="str">
        <f>IF('قائمة التلامي'!C10=0,"",'قائمة التلامي'!C10)</f>
        <v>f</v>
      </c>
      <c r="D9" s="194">
        <v>7.5</v>
      </c>
      <c r="E9" s="195">
        <v>8</v>
      </c>
      <c r="F9" s="196">
        <v>6.5</v>
      </c>
      <c r="G9" s="188">
        <f t="shared" si="1"/>
        <v>7.5</v>
      </c>
      <c r="H9" s="197">
        <f>'م السنوي'!G11</f>
        <v>8.25</v>
      </c>
      <c r="I9" s="198">
        <f t="shared" si="2"/>
        <v>7.875</v>
      </c>
      <c r="J9" s="97" t="str">
        <f t="shared" si="0"/>
        <v>ناجح</v>
      </c>
    </row>
    <row r="10" spans="1:13" ht="20.25" customHeight="1">
      <c r="A10" s="110">
        <v>7</v>
      </c>
      <c r="B10" s="102" t="str">
        <f>IF('قائمة التلامي'!B11=0,"",'قائمة التلامي'!B11)</f>
        <v>G</v>
      </c>
      <c r="C10" s="103" t="str">
        <f>IF('قائمة التلامي'!C11=0,"",'قائمة التلامي'!C11)</f>
        <v>g</v>
      </c>
      <c r="D10" s="194">
        <v>6.5</v>
      </c>
      <c r="E10" s="195">
        <v>8</v>
      </c>
      <c r="F10" s="196">
        <v>6</v>
      </c>
      <c r="G10" s="188">
        <f t="shared" si="1"/>
        <v>7</v>
      </c>
      <c r="H10" s="197">
        <f>'م السنوي'!G12</f>
        <v>5.375</v>
      </c>
      <c r="I10" s="198">
        <f t="shared" si="2"/>
        <v>6.1875</v>
      </c>
      <c r="J10" s="97" t="str">
        <f t="shared" si="0"/>
        <v>ناجح</v>
      </c>
    </row>
    <row r="11" spans="1:13" ht="20.25" customHeight="1">
      <c r="A11" s="110">
        <v>8</v>
      </c>
      <c r="B11" s="102" t="str">
        <f>IF('قائمة التلامي'!B12=0,"",'قائمة التلامي'!B12)</f>
        <v>H</v>
      </c>
      <c r="C11" s="103" t="str">
        <f>IF('قائمة التلامي'!C12=0,"",'قائمة التلامي'!C12)</f>
        <v>h</v>
      </c>
      <c r="D11" s="194">
        <v>6.5</v>
      </c>
      <c r="E11" s="195">
        <v>8</v>
      </c>
      <c r="F11" s="196">
        <v>6.5</v>
      </c>
      <c r="G11" s="188">
        <f t="shared" si="1"/>
        <v>7.1</v>
      </c>
      <c r="H11" s="197">
        <f>'م السنوي'!G13</f>
        <v>7.895833333333333</v>
      </c>
      <c r="I11" s="198">
        <f t="shared" si="2"/>
        <v>7.4979166666666668</v>
      </c>
      <c r="J11" s="97" t="str">
        <f t="shared" si="0"/>
        <v>ناجح</v>
      </c>
    </row>
    <row r="12" spans="1:13" ht="20.25" customHeight="1">
      <c r="A12" s="110">
        <v>9</v>
      </c>
      <c r="B12" s="102" t="str">
        <f>IF('قائمة التلامي'!B13=0,"",'قائمة التلامي'!B13)</f>
        <v>I</v>
      </c>
      <c r="C12" s="103" t="str">
        <f>IF('قائمة التلامي'!C13=0,"",'قائمة التلامي'!C13)</f>
        <v>i</v>
      </c>
      <c r="D12" s="194">
        <v>7</v>
      </c>
      <c r="E12" s="195">
        <v>8</v>
      </c>
      <c r="F12" s="196">
        <v>5</v>
      </c>
      <c r="G12" s="188">
        <f t="shared" si="1"/>
        <v>7</v>
      </c>
      <c r="H12" s="197">
        <f>'م السنوي'!G14</f>
        <v>8.1458333333333339</v>
      </c>
      <c r="I12" s="198">
        <f t="shared" si="2"/>
        <v>7.572916666666667</v>
      </c>
      <c r="J12" s="97" t="str">
        <f t="shared" si="0"/>
        <v>ناجح</v>
      </c>
    </row>
    <row r="13" spans="1:13" ht="20.25" customHeight="1">
      <c r="A13" s="110">
        <v>10</v>
      </c>
      <c r="B13" s="102" t="str">
        <f>IF('قائمة التلامي'!B14=0,"",'قائمة التلامي'!B14)</f>
        <v>J</v>
      </c>
      <c r="C13" s="103" t="str">
        <f>IF('قائمة التلامي'!C14=0,"",'قائمة التلامي'!C14)</f>
        <v>j</v>
      </c>
      <c r="D13" s="194">
        <v>7</v>
      </c>
      <c r="E13" s="195">
        <v>6</v>
      </c>
      <c r="F13" s="196">
        <v>6</v>
      </c>
      <c r="G13" s="188">
        <f t="shared" si="1"/>
        <v>6.4</v>
      </c>
      <c r="H13" s="197">
        <f>'م السنوي'!G15</f>
        <v>6.604166666666667</v>
      </c>
      <c r="I13" s="198">
        <f t="shared" si="2"/>
        <v>6.5020833333333332</v>
      </c>
      <c r="J13" s="97" t="str">
        <f t="shared" si="0"/>
        <v>ناجح</v>
      </c>
    </row>
    <row r="14" spans="1:13" ht="20.25" customHeight="1">
      <c r="A14" s="110">
        <v>11</v>
      </c>
      <c r="B14" s="102">
        <f>IF('قائمة التلامي'!B15=0,"",'قائمة التلامي'!B15)</f>
        <v>1</v>
      </c>
      <c r="C14" s="103" t="str">
        <f>IF('قائمة التلامي'!C15=0,"",'قائمة التلامي'!C15)</f>
        <v>k</v>
      </c>
      <c r="D14" s="194">
        <v>6.5</v>
      </c>
      <c r="E14" s="195">
        <v>7</v>
      </c>
      <c r="F14" s="196">
        <v>7</v>
      </c>
      <c r="G14" s="188">
        <f t="shared" si="1"/>
        <v>6.8</v>
      </c>
      <c r="H14" s="197">
        <f>'م السنوي'!G16</f>
        <v>6.041666666666667</v>
      </c>
      <c r="I14" s="198">
        <f t="shared" si="2"/>
        <v>6.4208333333333334</v>
      </c>
      <c r="J14" s="97" t="str">
        <f t="shared" si="0"/>
        <v>ناجح</v>
      </c>
    </row>
    <row r="15" spans="1:13" ht="20.25" customHeight="1">
      <c r="A15" s="110">
        <v>12</v>
      </c>
      <c r="B15" s="102" t="str">
        <f>IF('قائمة التلامي'!B16=0,"",'قائمة التلامي'!B16)</f>
        <v>L</v>
      </c>
      <c r="C15" s="103" t="str">
        <f>IF('قائمة التلامي'!C16=0,"",'قائمة التلامي'!C16)</f>
        <v>l</v>
      </c>
      <c r="D15" s="194">
        <v>7.5</v>
      </c>
      <c r="E15" s="195">
        <v>6</v>
      </c>
      <c r="F15" s="196">
        <v>6</v>
      </c>
      <c r="G15" s="188">
        <f t="shared" si="1"/>
        <v>6.6</v>
      </c>
      <c r="H15" s="197">
        <f>'م السنوي'!G17</f>
        <v>5.041666666666667</v>
      </c>
      <c r="I15" s="198">
        <f t="shared" si="2"/>
        <v>5.8208333333333329</v>
      </c>
      <c r="J15" s="97" t="str">
        <f t="shared" si="0"/>
        <v>ناجح</v>
      </c>
    </row>
    <row r="16" spans="1:13" ht="20.25" customHeight="1">
      <c r="A16" s="110">
        <v>13</v>
      </c>
      <c r="B16" s="102" t="str">
        <f>IF('قائمة التلامي'!B17=0,"",'قائمة التلامي'!B17)</f>
        <v>M</v>
      </c>
      <c r="C16" s="103" t="str">
        <f>IF('قائمة التلامي'!C17=0,"",'قائمة التلامي'!C17)</f>
        <v>m</v>
      </c>
      <c r="D16" s="194">
        <v>5</v>
      </c>
      <c r="E16" s="195">
        <v>6</v>
      </c>
      <c r="F16" s="196">
        <v>6</v>
      </c>
      <c r="G16" s="188">
        <f t="shared" si="1"/>
        <v>5.6</v>
      </c>
      <c r="H16" s="197">
        <f>'م السنوي'!G18</f>
        <v>5.708333333333333</v>
      </c>
      <c r="I16" s="198">
        <f t="shared" si="2"/>
        <v>5.6541666666666668</v>
      </c>
      <c r="J16" s="97" t="str">
        <f t="shared" si="0"/>
        <v>ناجح</v>
      </c>
    </row>
    <row r="17" spans="1:10" ht="20.25" customHeight="1">
      <c r="A17" s="110">
        <v>14</v>
      </c>
      <c r="B17" s="102" t="str">
        <f>IF('قائمة التلامي'!B18=0,"",'قائمة التلامي'!B18)</f>
        <v>N</v>
      </c>
      <c r="C17" s="103" t="str">
        <f>IF('قائمة التلامي'!C18=0,"",'قائمة التلامي'!C18)</f>
        <v>n</v>
      </c>
      <c r="D17" s="194">
        <v>6</v>
      </c>
      <c r="E17" s="195">
        <v>8</v>
      </c>
      <c r="F17" s="196">
        <v>6</v>
      </c>
      <c r="G17" s="188">
        <f t="shared" ref="G17:G48" si="3">IF((D17*2)+(E17*2)+F17=0,"",((D17*2)+(E17*2)+F17)/5)</f>
        <v>6.8</v>
      </c>
      <c r="H17" s="197">
        <f>'م السنوي'!G19</f>
        <v>6.666666666666667</v>
      </c>
      <c r="I17" s="198">
        <f t="shared" si="2"/>
        <v>6.7333333333333334</v>
      </c>
      <c r="J17" s="97" t="str">
        <f t="shared" si="0"/>
        <v>ناجح</v>
      </c>
    </row>
    <row r="18" spans="1:10" ht="20.25" customHeight="1">
      <c r="A18" s="110">
        <v>15</v>
      </c>
      <c r="B18" s="102" t="str">
        <f>IF('قائمة التلامي'!B19=0,"",'قائمة التلامي'!B19)</f>
        <v>O</v>
      </c>
      <c r="C18" s="103" t="str">
        <f>IF('قائمة التلامي'!C19=0,"",'قائمة التلامي'!C19)</f>
        <v>o</v>
      </c>
      <c r="D18" s="194">
        <v>7.5</v>
      </c>
      <c r="E18" s="195">
        <v>8</v>
      </c>
      <c r="F18" s="196">
        <v>6</v>
      </c>
      <c r="G18" s="188">
        <f t="shared" si="3"/>
        <v>7.4</v>
      </c>
      <c r="H18" s="197">
        <f>'م السنوي'!G20</f>
        <v>5.854166666666667</v>
      </c>
      <c r="I18" s="198">
        <f t="shared" si="2"/>
        <v>6.6270833333333332</v>
      </c>
      <c r="J18" s="97" t="str">
        <f t="shared" si="0"/>
        <v>ناجح</v>
      </c>
    </row>
    <row r="19" spans="1:10" ht="20.25" customHeight="1">
      <c r="A19" s="110">
        <v>16</v>
      </c>
      <c r="B19" s="102" t="str">
        <f>IF('قائمة التلامي'!B20=0,"",'قائمة التلامي'!B20)</f>
        <v>P</v>
      </c>
      <c r="C19" s="103" t="str">
        <f>IF('قائمة التلامي'!C20=0,"",'قائمة التلامي'!C20)</f>
        <v>p</v>
      </c>
      <c r="D19" s="194">
        <v>5</v>
      </c>
      <c r="E19" s="195">
        <v>8</v>
      </c>
      <c r="F19" s="196">
        <v>6</v>
      </c>
      <c r="G19" s="188">
        <f t="shared" si="3"/>
        <v>6.4</v>
      </c>
      <c r="H19" s="197">
        <f>'م السنوي'!G21</f>
        <v>5.458333333333333</v>
      </c>
      <c r="I19" s="198">
        <f t="shared" si="2"/>
        <v>5.9291666666666671</v>
      </c>
      <c r="J19" s="97" t="str">
        <f t="shared" si="0"/>
        <v>ناجح</v>
      </c>
    </row>
    <row r="20" spans="1:10" ht="20.25" customHeight="1">
      <c r="A20" s="110">
        <v>17</v>
      </c>
      <c r="B20" s="102" t="str">
        <f>IF('قائمة التلامي'!B21=0,"",'قائمة التلامي'!B21)</f>
        <v>Q</v>
      </c>
      <c r="C20" s="103" t="str">
        <f>IF('قائمة التلامي'!C21=0,"",'قائمة التلامي'!C21)</f>
        <v>q</v>
      </c>
      <c r="D20" s="194">
        <v>6.5</v>
      </c>
      <c r="E20" s="195">
        <v>6</v>
      </c>
      <c r="F20" s="196">
        <v>6</v>
      </c>
      <c r="G20" s="188">
        <f t="shared" si="3"/>
        <v>6.2</v>
      </c>
      <c r="H20" s="197">
        <f>'م السنوي'!G22</f>
        <v>5.625</v>
      </c>
      <c r="I20" s="198">
        <f t="shared" si="2"/>
        <v>5.9124999999999996</v>
      </c>
      <c r="J20" s="97" t="str">
        <f t="shared" si="0"/>
        <v>ناجح</v>
      </c>
    </row>
    <row r="21" spans="1:10" ht="20.25" customHeight="1">
      <c r="A21" s="110">
        <v>18</v>
      </c>
      <c r="B21" s="102" t="str">
        <f>IF('قائمة التلامي'!B22=0,"",'قائمة التلامي'!B22)</f>
        <v>R</v>
      </c>
      <c r="C21" s="103" t="str">
        <f>IF('قائمة التلامي'!C22=0,"",'قائمة التلامي'!C22)</f>
        <v>r</v>
      </c>
      <c r="D21" s="194">
        <v>6</v>
      </c>
      <c r="E21" s="195">
        <v>7</v>
      </c>
      <c r="F21" s="196">
        <v>6.5</v>
      </c>
      <c r="G21" s="188">
        <f t="shared" si="3"/>
        <v>6.5</v>
      </c>
      <c r="H21" s="197">
        <f>'م السنوي'!G23</f>
        <v>5.916666666666667</v>
      </c>
      <c r="I21" s="198">
        <f t="shared" si="2"/>
        <v>6.2083333333333339</v>
      </c>
      <c r="J21" s="97" t="str">
        <f t="shared" si="0"/>
        <v>ناجح</v>
      </c>
    </row>
    <row r="22" spans="1:10" ht="20.25" customHeight="1">
      <c r="A22" s="110">
        <v>19</v>
      </c>
      <c r="B22" s="102" t="str">
        <f>IF('قائمة التلامي'!B23=0,"",'قائمة التلامي'!B23)</f>
        <v>S</v>
      </c>
      <c r="C22" s="103" t="str">
        <f>IF('قائمة التلامي'!C23=0,"",'قائمة التلامي'!C23)</f>
        <v>s</v>
      </c>
      <c r="D22" s="194">
        <v>6</v>
      </c>
      <c r="E22" s="195">
        <v>6</v>
      </c>
      <c r="F22" s="196">
        <v>6</v>
      </c>
      <c r="G22" s="188">
        <f t="shared" si="3"/>
        <v>6</v>
      </c>
      <c r="H22" s="197">
        <f>'م السنوي'!G24</f>
        <v>5.5625</v>
      </c>
      <c r="I22" s="198">
        <f t="shared" si="2"/>
        <v>5.78125</v>
      </c>
      <c r="J22" s="97" t="str">
        <f t="shared" si="0"/>
        <v>ناجح</v>
      </c>
    </row>
    <row r="23" spans="1:10" ht="20.25" customHeight="1">
      <c r="A23" s="110">
        <v>20</v>
      </c>
      <c r="B23" s="102" t="str">
        <f>IF('قائمة التلامي'!B24=0,"",'قائمة التلامي'!B24)</f>
        <v>T</v>
      </c>
      <c r="C23" s="103" t="str">
        <f>IF('قائمة التلامي'!C24=0,"",'قائمة التلامي'!C24)</f>
        <v>t</v>
      </c>
      <c r="D23" s="194">
        <v>5.5</v>
      </c>
      <c r="E23" s="195">
        <v>6.5</v>
      </c>
      <c r="F23" s="196">
        <v>6.5</v>
      </c>
      <c r="G23" s="188">
        <f t="shared" si="3"/>
        <v>6.1</v>
      </c>
      <c r="H23" s="197">
        <f>'م السنوي'!G25</f>
        <v>4.708333333333333</v>
      </c>
      <c r="I23" s="198">
        <f t="shared" si="2"/>
        <v>5.4041666666666668</v>
      </c>
      <c r="J23" s="97" t="str">
        <f t="shared" si="0"/>
        <v>ناجح</v>
      </c>
    </row>
    <row r="24" spans="1:10" ht="20.25" customHeight="1">
      <c r="A24" s="110">
        <v>21</v>
      </c>
      <c r="B24" s="102" t="str">
        <f>IF('قائمة التلامي'!B25=0,"",'قائمة التلامي'!B25)</f>
        <v>U</v>
      </c>
      <c r="C24" s="103" t="str">
        <f>IF('قائمة التلامي'!C25=0,"",'قائمة التلامي'!C25)</f>
        <v>u</v>
      </c>
      <c r="D24" s="194">
        <v>6.5</v>
      </c>
      <c r="E24" s="195">
        <v>6</v>
      </c>
      <c r="F24" s="196">
        <v>6</v>
      </c>
      <c r="G24" s="188">
        <f t="shared" si="3"/>
        <v>6.2</v>
      </c>
      <c r="H24" s="197">
        <f>'م السنوي'!G26</f>
        <v>5.416666666666667</v>
      </c>
      <c r="I24" s="198">
        <f t="shared" si="2"/>
        <v>5.8083333333333336</v>
      </c>
      <c r="J24" s="97" t="str">
        <f t="shared" si="0"/>
        <v>ناجح</v>
      </c>
    </row>
    <row r="25" spans="1:10" ht="20.25" customHeight="1">
      <c r="A25" s="110">
        <v>22</v>
      </c>
      <c r="B25" s="102" t="str">
        <f>IF('قائمة التلامي'!B26=0,"",'قائمة التلامي'!B26)</f>
        <v>V</v>
      </c>
      <c r="C25" s="103" t="str">
        <f>IF('قائمة التلامي'!C26=0,"",'قائمة التلامي'!C26)</f>
        <v>v</v>
      </c>
      <c r="D25" s="194">
        <v>4</v>
      </c>
      <c r="E25" s="195">
        <v>6.5</v>
      </c>
      <c r="F25" s="196">
        <v>7</v>
      </c>
      <c r="G25" s="188">
        <f t="shared" si="3"/>
        <v>5.6</v>
      </c>
      <c r="H25" s="197">
        <f>'م السنوي'!G27</f>
        <v>5.083333333333333</v>
      </c>
      <c r="I25" s="198">
        <f t="shared" si="2"/>
        <v>5.3416666666666668</v>
      </c>
      <c r="J25" s="97" t="str">
        <f t="shared" si="0"/>
        <v>ناجح</v>
      </c>
    </row>
    <row r="26" spans="1:10" ht="20.25" customHeight="1">
      <c r="A26" s="110">
        <v>23</v>
      </c>
      <c r="B26" s="102" t="str">
        <f>IF('قائمة التلامي'!B27=0,"",'قائمة التلامي'!B27)</f>
        <v>W</v>
      </c>
      <c r="C26" s="103" t="str">
        <f>IF('قائمة التلامي'!C27=0,"",'قائمة التلامي'!C27)</f>
        <v>w</v>
      </c>
      <c r="D26" s="194">
        <v>6.5</v>
      </c>
      <c r="E26" s="195">
        <v>7</v>
      </c>
      <c r="F26" s="196">
        <v>7</v>
      </c>
      <c r="G26" s="188">
        <f t="shared" si="3"/>
        <v>6.8</v>
      </c>
      <c r="H26" s="197">
        <f>'م السنوي'!G28</f>
        <v>4.708333333333333</v>
      </c>
      <c r="I26" s="198">
        <f t="shared" si="2"/>
        <v>5.7541666666666664</v>
      </c>
      <c r="J26" s="97" t="str">
        <f t="shared" si="0"/>
        <v>ناجح</v>
      </c>
    </row>
    <row r="27" spans="1:10" ht="20.25" customHeight="1">
      <c r="A27" s="110">
        <v>24</v>
      </c>
      <c r="B27" s="102" t="str">
        <f>IF('قائمة التلامي'!B28=0,"",'قائمة التلامي'!B28)</f>
        <v>X</v>
      </c>
      <c r="C27" s="103" t="str">
        <f>IF('قائمة التلامي'!C28=0,"",'قائمة التلامي'!C28)</f>
        <v>x</v>
      </c>
      <c r="D27" s="194">
        <v>7</v>
      </c>
      <c r="E27" s="195">
        <v>6</v>
      </c>
      <c r="F27" s="196">
        <v>5</v>
      </c>
      <c r="G27" s="188">
        <f t="shared" si="3"/>
        <v>6.2</v>
      </c>
      <c r="H27" s="197">
        <f>'م السنوي'!G29</f>
        <v>4.1875</v>
      </c>
      <c r="I27" s="198">
        <f t="shared" si="2"/>
        <v>5.1937499999999996</v>
      </c>
      <c r="J27" s="97" t="str">
        <f t="shared" si="0"/>
        <v>ناجح</v>
      </c>
    </row>
    <row r="28" spans="1:10" ht="20.25" customHeight="1">
      <c r="A28" s="110">
        <v>25</v>
      </c>
      <c r="B28" s="102" t="str">
        <f>IF('قائمة التلامي'!B29=0,"",'قائمة التلامي'!B29)</f>
        <v>Y</v>
      </c>
      <c r="C28" s="103" t="str">
        <f>IF('قائمة التلامي'!C29=0,"",'قائمة التلامي'!C29)</f>
        <v>y</v>
      </c>
      <c r="D28" s="194">
        <v>6</v>
      </c>
      <c r="E28" s="195">
        <v>5</v>
      </c>
      <c r="F28" s="196">
        <v>6.5</v>
      </c>
      <c r="G28" s="188">
        <f t="shared" si="3"/>
        <v>5.7</v>
      </c>
      <c r="H28" s="197">
        <f>'م السنوي'!G30</f>
        <v>4.0625</v>
      </c>
      <c r="I28" s="198">
        <f t="shared" si="2"/>
        <v>4.8812499999999996</v>
      </c>
      <c r="J28" s="97" t="str">
        <f t="shared" si="0"/>
        <v>راسب</v>
      </c>
    </row>
    <row r="29" spans="1:10" ht="20.25" customHeight="1">
      <c r="A29" s="110">
        <v>26</v>
      </c>
      <c r="B29" s="102" t="str">
        <f>IF('قائمة التلامي'!B30=0,"",'قائمة التلامي'!B30)</f>
        <v>Z</v>
      </c>
      <c r="C29" s="103" t="str">
        <f>IF('قائمة التلامي'!C30=0,"",'قائمة التلامي'!C30)</f>
        <v>z</v>
      </c>
      <c r="D29" s="194">
        <v>6</v>
      </c>
      <c r="E29" s="195">
        <v>5</v>
      </c>
      <c r="F29" s="196">
        <v>6</v>
      </c>
      <c r="G29" s="188">
        <f t="shared" si="3"/>
        <v>5.6</v>
      </c>
      <c r="H29" s="197">
        <f>'م السنوي'!G31</f>
        <v>3.8541666666666665</v>
      </c>
      <c r="I29" s="198">
        <f t="shared" si="2"/>
        <v>4.7270833333333329</v>
      </c>
      <c r="J29" s="97" t="str">
        <f t="shared" si="0"/>
        <v>راسب</v>
      </c>
    </row>
    <row r="30" spans="1:10" ht="20.25" customHeight="1">
      <c r="A30" s="110">
        <v>27</v>
      </c>
      <c r="B30" s="102" t="str">
        <f>IF('قائمة التلامي'!B31=0,"",'قائمة التلامي'!B31)</f>
        <v>AA</v>
      </c>
      <c r="C30" s="103" t="str">
        <f>IF('قائمة التلامي'!C31=0,"",'قائمة التلامي'!C31)</f>
        <v>aa</v>
      </c>
      <c r="D30" s="194">
        <v>4</v>
      </c>
      <c r="E30" s="195">
        <v>5</v>
      </c>
      <c r="F30" s="196">
        <v>6.5</v>
      </c>
      <c r="G30" s="188">
        <f t="shared" si="3"/>
        <v>4.9000000000000004</v>
      </c>
      <c r="H30" s="197">
        <f>'م السنوي'!G32</f>
        <v>4</v>
      </c>
      <c r="I30" s="198">
        <f t="shared" si="2"/>
        <v>4.45</v>
      </c>
      <c r="J30" s="97" t="str">
        <f t="shared" si="0"/>
        <v>راسب</v>
      </c>
    </row>
    <row r="31" spans="1:10" ht="20.25" customHeight="1">
      <c r="A31" s="110">
        <v>28</v>
      </c>
      <c r="B31" s="102" t="str">
        <f>IF('قائمة التلامي'!B32=0,"",'قائمة التلامي'!B32)</f>
        <v>AB</v>
      </c>
      <c r="C31" s="103" t="str">
        <f>IF('قائمة التلامي'!C32=0,"",'قائمة التلامي'!C32)</f>
        <v>ab</v>
      </c>
      <c r="D31" s="194">
        <v>4</v>
      </c>
      <c r="E31" s="195">
        <v>6</v>
      </c>
      <c r="F31" s="196">
        <v>5</v>
      </c>
      <c r="G31" s="188">
        <f t="shared" si="3"/>
        <v>5</v>
      </c>
      <c r="H31" s="197">
        <f>'م السنوي'!G33</f>
        <v>4.145833333333333</v>
      </c>
      <c r="I31" s="198">
        <f t="shared" si="2"/>
        <v>4.5729166666666661</v>
      </c>
      <c r="J31" s="97" t="str">
        <f t="shared" si="0"/>
        <v>راسب</v>
      </c>
    </row>
    <row r="32" spans="1:10" ht="20.25" customHeight="1">
      <c r="A32" s="110">
        <v>29</v>
      </c>
      <c r="B32" s="102" t="str">
        <f>IF('قائمة التلامي'!B33=0,"",'قائمة التلامي'!B33)</f>
        <v>AC</v>
      </c>
      <c r="C32" s="103" t="str">
        <f>IF('قائمة التلامي'!C33=0,"",'قائمة التلامي'!C33)</f>
        <v>ac</v>
      </c>
      <c r="D32" s="194">
        <v>5</v>
      </c>
      <c r="E32" s="195">
        <v>4</v>
      </c>
      <c r="F32" s="196">
        <v>6.5</v>
      </c>
      <c r="G32" s="188">
        <f t="shared" si="3"/>
        <v>4.9000000000000004</v>
      </c>
      <c r="H32" s="197">
        <f>'م السنوي'!G34</f>
        <v>3.8125</v>
      </c>
      <c r="I32" s="198">
        <f t="shared" si="2"/>
        <v>4.3562500000000002</v>
      </c>
      <c r="J32" s="97" t="str">
        <f t="shared" si="0"/>
        <v>راسب</v>
      </c>
    </row>
    <row r="33" spans="1:10" ht="20.25" customHeight="1">
      <c r="A33" s="110">
        <v>30</v>
      </c>
      <c r="B33" s="102" t="str">
        <f>IF('قائمة التلامي'!B34=0,"",'قائمة التلامي'!B34)</f>
        <v>AD</v>
      </c>
      <c r="C33" s="103" t="str">
        <f>IF('قائمة التلامي'!C34=0,"",'قائمة التلامي'!C34)</f>
        <v>ad</v>
      </c>
      <c r="D33" s="194">
        <v>4</v>
      </c>
      <c r="E33" s="195">
        <v>4</v>
      </c>
      <c r="F33" s="196">
        <v>6.5</v>
      </c>
      <c r="G33" s="188">
        <f t="shared" si="3"/>
        <v>4.5</v>
      </c>
      <c r="H33" s="197">
        <f>'م السنوي'!G35</f>
        <v>2.4791666666666665</v>
      </c>
      <c r="I33" s="198">
        <f t="shared" si="2"/>
        <v>3.489583333333333</v>
      </c>
      <c r="J33" s="97" t="str">
        <f t="shared" si="0"/>
        <v>راسب</v>
      </c>
    </row>
    <row r="34" spans="1:10" ht="20.25" customHeight="1">
      <c r="A34" s="110">
        <v>31</v>
      </c>
      <c r="B34" s="102" t="str">
        <f>IF('قائمة التلامي'!B35=0,"",'قائمة التلامي'!B35)</f>
        <v>AE</v>
      </c>
      <c r="C34" s="103" t="str">
        <f>IF('قائمة التلامي'!C35=0,"",'قائمة التلامي'!C35)</f>
        <v>ae</v>
      </c>
      <c r="D34" s="199">
        <v>6</v>
      </c>
      <c r="E34" s="199">
        <v>4</v>
      </c>
      <c r="F34" s="199">
        <v>5</v>
      </c>
      <c r="G34" s="188">
        <f t="shared" si="3"/>
        <v>5</v>
      </c>
      <c r="H34" s="197">
        <f>'م السنوي'!G36</f>
        <v>3.2708333333333335</v>
      </c>
      <c r="I34" s="198">
        <f t="shared" si="2"/>
        <v>4.135416666666667</v>
      </c>
      <c r="J34" s="97" t="str">
        <f t="shared" si="0"/>
        <v>راسب</v>
      </c>
    </row>
    <row r="35" spans="1:10" ht="20.25" customHeight="1">
      <c r="A35" s="110">
        <v>32</v>
      </c>
      <c r="B35" s="102" t="str">
        <f>IF('قائمة التلامي'!B36=0,"",'قائمة التلامي'!B36)</f>
        <v>AF</v>
      </c>
      <c r="C35" s="103" t="str">
        <f>IF('قائمة التلامي'!C36=0,"",'قائمة التلامي'!C36)</f>
        <v>af</v>
      </c>
      <c r="D35" s="199">
        <v>4</v>
      </c>
      <c r="E35" s="199">
        <v>4</v>
      </c>
      <c r="F35" s="199">
        <v>5</v>
      </c>
      <c r="G35" s="188">
        <f t="shared" si="3"/>
        <v>4.2</v>
      </c>
      <c r="H35" s="197">
        <f>'م السنوي'!G37</f>
        <v>2.4166666666666665</v>
      </c>
      <c r="I35" s="198">
        <f t="shared" si="2"/>
        <v>3.3083333333333336</v>
      </c>
      <c r="J35" s="97" t="str">
        <f t="shared" si="0"/>
        <v>راسب</v>
      </c>
    </row>
    <row r="36" spans="1:10" ht="20.25" customHeight="1">
      <c r="A36" s="110">
        <v>33</v>
      </c>
      <c r="B36" s="102" t="str">
        <f>IF('قائمة التلامي'!B37=0,"",'قائمة التلامي'!B37)</f>
        <v>AG</v>
      </c>
      <c r="C36" s="103" t="str">
        <f>IF('قائمة التلامي'!C37=0,"",'قائمة التلامي'!C37)</f>
        <v>ag</v>
      </c>
      <c r="D36" s="199">
        <v>6</v>
      </c>
      <c r="E36" s="199">
        <v>7</v>
      </c>
      <c r="F36" s="199">
        <v>6.5</v>
      </c>
      <c r="G36" s="188">
        <f t="shared" si="3"/>
        <v>6.5</v>
      </c>
      <c r="H36" s="197">
        <f>'م السنوي'!G38</f>
        <v>5.895833333333333</v>
      </c>
      <c r="I36" s="198">
        <f t="shared" si="2"/>
        <v>6.1979166666666661</v>
      </c>
      <c r="J36" s="97" t="str">
        <f t="shared" si="0"/>
        <v>ناجح</v>
      </c>
    </row>
    <row r="37" spans="1:10" ht="20.25" customHeight="1">
      <c r="A37" s="110">
        <v>34</v>
      </c>
      <c r="B37" s="102" t="str">
        <f>IF('قائمة التلامي'!B38=0,"",'قائمة التلامي'!B38)</f>
        <v>AH</v>
      </c>
      <c r="C37" s="103" t="str">
        <f>IF('قائمة التلامي'!C38=0,"",'قائمة التلامي'!C38)</f>
        <v>ah</v>
      </c>
      <c r="D37" s="199">
        <v>5.5</v>
      </c>
      <c r="E37" s="199">
        <v>7</v>
      </c>
      <c r="F37" s="199">
        <v>5.5</v>
      </c>
      <c r="G37" s="188">
        <f t="shared" si="3"/>
        <v>6.1</v>
      </c>
      <c r="H37" s="197">
        <f>'م السنوي'!G39</f>
        <v>4.895833333333333</v>
      </c>
      <c r="I37" s="198">
        <f t="shared" si="2"/>
        <v>5.4979166666666668</v>
      </c>
      <c r="J37" s="97" t="str">
        <f t="shared" si="0"/>
        <v>ناجح</v>
      </c>
    </row>
    <row r="38" spans="1:10" ht="20.25" customHeight="1">
      <c r="A38" s="110">
        <v>35</v>
      </c>
      <c r="B38" s="102" t="str">
        <f>IF('قائمة التلامي'!B39=0,"",'قائمة التلامي'!B39)</f>
        <v>AK</v>
      </c>
      <c r="C38" s="103" t="str">
        <f>IF('قائمة التلامي'!C39=0,"",'قائمة التلامي'!C39)</f>
        <v>ai</v>
      </c>
      <c r="D38" s="199">
        <v>6</v>
      </c>
      <c r="E38" s="199">
        <v>7</v>
      </c>
      <c r="F38" s="199">
        <v>6</v>
      </c>
      <c r="G38" s="188">
        <f t="shared" si="3"/>
        <v>6.4</v>
      </c>
      <c r="H38" s="197">
        <f>'م السنوي'!G40</f>
        <v>5.416666666666667</v>
      </c>
      <c r="I38" s="198">
        <f t="shared" si="2"/>
        <v>5.9083333333333332</v>
      </c>
      <c r="J38" s="97" t="str">
        <f t="shared" si="0"/>
        <v>ناجح</v>
      </c>
    </row>
    <row r="39" spans="1:10" ht="20.25" customHeight="1">
      <c r="A39" s="110">
        <v>36</v>
      </c>
      <c r="B39" s="102" t="str">
        <f>IF('قائمة التلامي'!B40=0,"",'قائمة التلامي'!B40)</f>
        <v>AL</v>
      </c>
      <c r="C39" s="103" t="str">
        <f>IF('قائمة التلامي'!C40=0,"",'قائمة التلامي'!C40)</f>
        <v>aj</v>
      </c>
      <c r="D39" s="199">
        <v>5</v>
      </c>
      <c r="E39" s="199">
        <v>7</v>
      </c>
      <c r="F39" s="199">
        <v>5.5</v>
      </c>
      <c r="G39" s="188">
        <f t="shared" si="3"/>
        <v>5.9</v>
      </c>
      <c r="H39" s="197">
        <f>'م السنوي'!G41</f>
        <v>6.166666666666667</v>
      </c>
      <c r="I39" s="198">
        <f t="shared" si="2"/>
        <v>6.0333333333333332</v>
      </c>
      <c r="J39" s="97" t="str">
        <f t="shared" si="0"/>
        <v>ناجح</v>
      </c>
    </row>
    <row r="40" spans="1:10" ht="20.25" customHeight="1">
      <c r="A40" s="110">
        <v>37</v>
      </c>
      <c r="B40" s="102" t="str">
        <f>IF('قائمة التلامي'!B41=0,"",'قائمة التلامي'!B41)</f>
        <v>AM</v>
      </c>
      <c r="C40" s="103" t="str">
        <f>IF('قائمة التلامي'!C41=0,"",'قائمة التلامي'!C41)</f>
        <v>ak</v>
      </c>
      <c r="D40" s="199">
        <v>5.5</v>
      </c>
      <c r="E40" s="199">
        <v>5</v>
      </c>
      <c r="F40" s="199">
        <v>7</v>
      </c>
      <c r="G40" s="188">
        <f t="shared" si="3"/>
        <v>5.6</v>
      </c>
      <c r="H40" s="197">
        <f>'م السنوي'!G42</f>
        <v>3.8541666666666665</v>
      </c>
      <c r="I40" s="198">
        <f t="shared" si="2"/>
        <v>4.7270833333333329</v>
      </c>
      <c r="J40" s="97" t="str">
        <f t="shared" si="0"/>
        <v>راسب</v>
      </c>
    </row>
    <row r="41" spans="1:10" ht="20.25" customHeight="1">
      <c r="A41" s="110">
        <v>38</v>
      </c>
      <c r="B41" s="102" t="str">
        <f>IF('قائمة التلامي'!B42=0,"",'قائمة التلامي'!B42)</f>
        <v>AN</v>
      </c>
      <c r="C41" s="103" t="str">
        <f>IF('قائمة التلامي'!C42=0,"",'قائمة التلامي'!C42)</f>
        <v>al</v>
      </c>
      <c r="D41" s="199">
        <v>7</v>
      </c>
      <c r="E41" s="199">
        <v>7</v>
      </c>
      <c r="F41" s="199">
        <v>6.5</v>
      </c>
      <c r="G41" s="188">
        <f t="shared" si="3"/>
        <v>6.9</v>
      </c>
      <c r="H41" s="197">
        <f>'م السنوي'!G43</f>
        <v>5</v>
      </c>
      <c r="I41" s="198">
        <f t="shared" si="2"/>
        <v>5.95</v>
      </c>
      <c r="J41" s="97" t="str">
        <f t="shared" si="0"/>
        <v>ناجح</v>
      </c>
    </row>
    <row r="42" spans="1:10" ht="20.25" customHeight="1">
      <c r="A42" s="110">
        <v>39</v>
      </c>
      <c r="B42" s="102" t="str">
        <f>IF('قائمة التلامي'!B43=0,"",'قائمة التلامي'!B43)</f>
        <v>AO</v>
      </c>
      <c r="C42" s="103" t="str">
        <f>IF('قائمة التلامي'!C43=0,"",'قائمة التلامي'!C43)</f>
        <v>am</v>
      </c>
      <c r="D42" s="199">
        <v>4</v>
      </c>
      <c r="E42" s="199">
        <v>4</v>
      </c>
      <c r="F42" s="199">
        <v>6.5</v>
      </c>
      <c r="G42" s="188">
        <f t="shared" si="3"/>
        <v>4.5</v>
      </c>
      <c r="H42" s="197">
        <f>'م السنوي'!G44</f>
        <v>2.5833333333333335</v>
      </c>
      <c r="I42" s="198">
        <f t="shared" si="2"/>
        <v>3.541666666666667</v>
      </c>
      <c r="J42" s="97" t="str">
        <f t="shared" si="0"/>
        <v>راسب</v>
      </c>
    </row>
    <row r="43" spans="1:10" ht="20.25" customHeight="1">
      <c r="A43" s="110">
        <v>40</v>
      </c>
      <c r="B43" s="102" t="str">
        <f>IF('قائمة التلامي'!B44=0,"",'قائمة التلامي'!B44)</f>
        <v/>
      </c>
      <c r="C43" s="103" t="str">
        <f>IF('قائمة التلامي'!C44=0,"",'قائمة التلامي'!C44)</f>
        <v/>
      </c>
      <c r="D43" s="199"/>
      <c r="E43" s="199"/>
      <c r="F43" s="199"/>
      <c r="G43" s="188" t="str">
        <f t="shared" si="3"/>
        <v/>
      </c>
      <c r="H43" s="197" t="str">
        <f>'م السنوي'!G45</f>
        <v/>
      </c>
      <c r="I43" s="198" t="str">
        <f t="shared" si="2"/>
        <v/>
      </c>
      <c r="J43" s="97" t="str">
        <f t="shared" si="0"/>
        <v>ناجح</v>
      </c>
    </row>
    <row r="44" spans="1:10" ht="20.25" customHeight="1">
      <c r="A44" s="110">
        <v>41</v>
      </c>
      <c r="B44" s="102" t="str">
        <f>IF('قائمة التلامي'!B45=0,"",'قائمة التلامي'!B45)</f>
        <v/>
      </c>
      <c r="C44" s="103" t="str">
        <f>IF('قائمة التلامي'!C45=0,"",'قائمة التلامي'!C45)</f>
        <v/>
      </c>
      <c r="D44" s="199"/>
      <c r="E44" s="199"/>
      <c r="F44" s="199"/>
      <c r="G44" s="188" t="str">
        <f t="shared" si="3"/>
        <v/>
      </c>
      <c r="H44" s="197" t="str">
        <f>'م السنوي'!G46</f>
        <v/>
      </c>
      <c r="I44" s="198" t="str">
        <f t="shared" si="2"/>
        <v/>
      </c>
      <c r="J44" s="97" t="str">
        <f t="shared" si="0"/>
        <v>ناجح</v>
      </c>
    </row>
    <row r="45" spans="1:10" ht="20.25" customHeight="1">
      <c r="A45" s="110">
        <v>42</v>
      </c>
      <c r="B45" s="102" t="str">
        <f>IF('قائمة التلامي'!B46=0,"",'قائمة التلامي'!B46)</f>
        <v/>
      </c>
      <c r="C45" s="103" t="str">
        <f>IF('قائمة التلامي'!C46=0,"",'قائمة التلامي'!C46)</f>
        <v/>
      </c>
      <c r="D45" s="199"/>
      <c r="E45" s="199"/>
      <c r="F45" s="199"/>
      <c r="G45" s="188" t="str">
        <f t="shared" si="3"/>
        <v/>
      </c>
      <c r="H45" s="197" t="str">
        <f>'م السنوي'!G47</f>
        <v/>
      </c>
      <c r="I45" s="198" t="str">
        <f t="shared" si="2"/>
        <v/>
      </c>
      <c r="J45" s="97" t="str">
        <f t="shared" si="0"/>
        <v>ناجح</v>
      </c>
    </row>
    <row r="46" spans="1:10" ht="20.25" customHeight="1">
      <c r="A46" s="110">
        <v>43</v>
      </c>
      <c r="B46" s="102" t="str">
        <f>IF('قائمة التلامي'!B47=0,"",'قائمة التلامي'!B47)</f>
        <v/>
      </c>
      <c r="C46" s="103" t="str">
        <f>IF('قائمة التلامي'!C47=0,"",'قائمة التلامي'!C47)</f>
        <v/>
      </c>
      <c r="D46" s="199"/>
      <c r="E46" s="199"/>
      <c r="F46" s="199"/>
      <c r="G46" s="188" t="str">
        <f t="shared" si="3"/>
        <v/>
      </c>
      <c r="H46" s="197" t="str">
        <f>'م السنوي'!G48</f>
        <v/>
      </c>
      <c r="I46" s="198" t="str">
        <f t="shared" si="2"/>
        <v/>
      </c>
      <c r="J46" s="97" t="str">
        <f t="shared" si="0"/>
        <v>ناجح</v>
      </c>
    </row>
    <row r="47" spans="1:10" ht="20.25" customHeight="1">
      <c r="A47" s="110">
        <v>44</v>
      </c>
      <c r="B47" s="102" t="str">
        <f>IF('قائمة التلامي'!B48=0,"",'قائمة التلامي'!B48)</f>
        <v/>
      </c>
      <c r="C47" s="103" t="str">
        <f>IF('قائمة التلامي'!C48=0,"",'قائمة التلامي'!C48)</f>
        <v/>
      </c>
      <c r="D47" s="199"/>
      <c r="E47" s="199"/>
      <c r="F47" s="199"/>
      <c r="G47" s="188" t="str">
        <f t="shared" si="3"/>
        <v/>
      </c>
      <c r="H47" s="197" t="str">
        <f>'م السنوي'!G49</f>
        <v/>
      </c>
      <c r="I47" s="198" t="str">
        <f t="shared" si="2"/>
        <v/>
      </c>
      <c r="J47" s="97" t="str">
        <f t="shared" si="0"/>
        <v>ناجح</v>
      </c>
    </row>
    <row r="48" spans="1:10" ht="20.25" customHeight="1">
      <c r="A48" s="110">
        <v>45</v>
      </c>
      <c r="B48" s="102" t="str">
        <f>IF('قائمة التلامي'!B49=0,"",'قائمة التلامي'!B49)</f>
        <v/>
      </c>
      <c r="C48" s="103" t="str">
        <f>IF('قائمة التلامي'!C49=0,"",'قائمة التلامي'!C49)</f>
        <v/>
      </c>
      <c r="D48" s="199"/>
      <c r="E48" s="199"/>
      <c r="F48" s="199"/>
      <c r="G48" s="188" t="str">
        <f t="shared" si="3"/>
        <v/>
      </c>
      <c r="H48" s="197" t="str">
        <f>'م السنوي'!G50</f>
        <v/>
      </c>
      <c r="I48" s="198" t="str">
        <f t="shared" si="2"/>
        <v/>
      </c>
      <c r="J48" s="97" t="str">
        <f t="shared" si="0"/>
        <v>ناجح</v>
      </c>
    </row>
    <row r="49" spans="1:10" ht="26.25">
      <c r="A49" s="274" t="s">
        <v>36</v>
      </c>
      <c r="B49" s="275"/>
      <c r="C49" s="276"/>
      <c r="D49" s="111">
        <f t="shared" ref="D49:I49" si="4">IFERROR(AVERAGE(D4:D48),"")</f>
        <v>6.0128205128205128</v>
      </c>
      <c r="E49" s="111">
        <f t="shared" si="4"/>
        <v>6.4871794871794872</v>
      </c>
      <c r="F49" s="111">
        <f t="shared" si="4"/>
        <v>6.1410256410256414</v>
      </c>
      <c r="G49" s="111">
        <f t="shared" si="4"/>
        <v>6.2282051282051274</v>
      </c>
      <c r="H49" s="111">
        <f t="shared" si="4"/>
        <v>5.5299145299145307</v>
      </c>
      <c r="I49" s="111">
        <f t="shared" si="4"/>
        <v>5.8790598290598268</v>
      </c>
      <c r="J49" s="112"/>
    </row>
    <row r="50" spans="1:10"/>
    <row r="51" spans="1:10" ht="27.75">
      <c r="H51" s="260" t="s">
        <v>38</v>
      </c>
      <c r="I51" s="260"/>
    </row>
    <row r="52" spans="1:10"/>
    <row r="53" spans="1:10"/>
    <row r="54" spans="1:10"/>
    <row r="55" spans="1:10"/>
    <row r="56" spans="1:10"/>
    <row r="57" spans="1:10"/>
    <row r="58" spans="1:10"/>
  </sheetData>
  <sheetProtection password="C66D" sheet="1" objects="1" scenarios="1" insertRows="0" deleteRows="0" selectLockedCells="1"/>
  <mergeCells count="9">
    <mergeCell ref="A1:B1"/>
    <mergeCell ref="A2:B2"/>
    <mergeCell ref="H2:J2"/>
    <mergeCell ref="A49:C49"/>
    <mergeCell ref="H51:I51"/>
    <mergeCell ref="G1:H1"/>
    <mergeCell ref="I1:J1"/>
    <mergeCell ref="C1:D1"/>
    <mergeCell ref="D2:G2"/>
  </mergeCells>
  <conditionalFormatting sqref="A4:J48">
    <cfRule type="expression" dxfId="6" priority="2">
      <formula>$I4&lt;5</formula>
    </cfRule>
  </conditionalFormatting>
  <conditionalFormatting sqref="J4:J48">
    <cfRule type="expression" dxfId="5" priority="1">
      <formula>$J4="راسب"</formula>
    </cfRule>
  </conditionalFormatting>
  <printOptions horizontalCentered="1" verticalCentered="1"/>
  <pageMargins left="0.23622047244094491" right="0.23622047244094491" top="0.19685039370078741" bottom="0.15748031496062992" header="0.31496062992125984" footer="0.31496062992125984"/>
  <pageSetup paperSize="9" scale="78" orientation="portrait" verticalDpi="0" r:id="rId1"/>
  <rowBreaks count="1" manualBreakCount="1">
    <brk id="52" max="9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showGridLines="0" showRowColHeaders="0" showZeros="0" rightToLeft="1" zoomScale="85" zoomScaleNormal="85" workbookViewId="0">
      <selection activeCell="K20" sqref="K20:K22"/>
    </sheetView>
  </sheetViews>
  <sheetFormatPr baseColWidth="10" defaultColWidth="0" defaultRowHeight="14.25" zeroHeight="1"/>
  <cols>
    <col min="1" max="5" width="11.375" style="31" customWidth="1"/>
    <col min="6" max="6" width="10.25" style="31" customWidth="1"/>
    <col min="7" max="7" width="12.75" style="31" customWidth="1"/>
    <col min="8" max="8" width="12.125" style="31" customWidth="1"/>
    <col min="9" max="11" width="16" style="31" customWidth="1"/>
    <col min="12" max="16384" width="11.375" hidden="1"/>
  </cols>
  <sheetData>
    <row r="1" spans="1:11" ht="22.5">
      <c r="A1" s="317" t="s">
        <v>85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</row>
    <row r="2" spans="1:11" ht="22.5">
      <c r="A2" s="317" t="s">
        <v>86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</row>
    <row r="3" spans="1:11" ht="18">
      <c r="A3" s="308" t="s">
        <v>7</v>
      </c>
      <c r="B3" s="308"/>
      <c r="C3" s="116"/>
      <c r="D3" s="116"/>
      <c r="E3" s="116"/>
      <c r="F3" s="116"/>
      <c r="G3" s="116"/>
      <c r="H3" s="117" t="s">
        <v>8</v>
      </c>
      <c r="I3" s="118" t="str">
        <f>الرئيسية!H6</f>
        <v>2016/2017</v>
      </c>
      <c r="J3" s="143"/>
      <c r="K3" s="143"/>
    </row>
    <row r="4" spans="1:11" ht="15.75">
      <c r="A4" s="308" t="str">
        <f>الرئيسية!C8</f>
        <v>الشهداء مواجي</v>
      </c>
      <c r="B4" s="308"/>
      <c r="C4" s="116"/>
      <c r="D4" s="116"/>
      <c r="E4" s="116"/>
      <c r="F4" s="116"/>
      <c r="G4" s="116"/>
      <c r="H4" s="143"/>
      <c r="I4" s="143"/>
      <c r="J4" s="143"/>
      <c r="K4" s="143"/>
    </row>
    <row r="5" spans="1:11" ht="23.25">
      <c r="A5" s="144"/>
      <c r="B5" s="309" t="s">
        <v>10</v>
      </c>
      <c r="C5" s="309"/>
      <c r="D5" s="309"/>
      <c r="E5" s="309"/>
      <c r="F5" s="119"/>
      <c r="G5" s="143" t="s">
        <v>11</v>
      </c>
      <c r="H5" s="318" t="str">
        <f>IF(VLOOKUP($K$20,'قائمة التلامي'!$A$5:$H$49,2,0)=0,"",VLOOKUP($K$20,'قائمة التلامي'!$A$5:$H$49,2,0))</f>
        <v>AG</v>
      </c>
      <c r="I5" s="318"/>
      <c r="J5" s="120"/>
      <c r="K5" s="302"/>
    </row>
    <row r="6" spans="1:11" ht="23.25" customHeight="1">
      <c r="A6" s="121"/>
      <c r="B6" s="309"/>
      <c r="C6" s="309"/>
      <c r="D6" s="309"/>
      <c r="E6" s="309"/>
      <c r="F6" s="119"/>
      <c r="G6" s="143" t="s">
        <v>12</v>
      </c>
      <c r="H6" s="318" t="str">
        <f>IF(VLOOKUP($K$20,'قائمة التلامي'!$A$5:$H$49,3,0)=0,"",VLOOKUP($K$20,'قائمة التلامي'!$A$5:$H$49,3,0))</f>
        <v>ag</v>
      </c>
      <c r="I6" s="318"/>
      <c r="J6" s="120"/>
      <c r="K6" s="302"/>
    </row>
    <row r="7" spans="1:11" ht="23.25">
      <c r="A7" s="122" t="s">
        <v>13</v>
      </c>
      <c r="B7" s="145"/>
      <c r="C7" s="145"/>
      <c r="D7" s="145"/>
      <c r="E7" s="145"/>
      <c r="F7" s="145"/>
      <c r="G7" s="123" t="s">
        <v>14</v>
      </c>
      <c r="H7" s="318" t="str">
        <f>IF(VLOOKUP($K$20,'قائمة التلامي'!$A$5:$H$49,4,0)=0,"",VLOOKUP($K$20,'قائمة التلامي'!$A$5:$H$49,4,0))</f>
        <v/>
      </c>
      <c r="I7" s="318"/>
      <c r="J7" s="124"/>
      <c r="K7" s="302"/>
    </row>
    <row r="8" spans="1:11" ht="15.75" customHeight="1">
      <c r="A8" s="143"/>
      <c r="B8" s="144"/>
      <c r="C8" s="125"/>
      <c r="D8" s="125"/>
      <c r="E8" s="117"/>
      <c r="F8" s="117"/>
      <c r="G8" s="117"/>
      <c r="H8" s="144"/>
      <c r="I8" s="143"/>
      <c r="J8" s="143"/>
      <c r="K8" s="302"/>
    </row>
    <row r="9" spans="1:11" ht="15.75" customHeight="1">
      <c r="A9" s="283" t="s">
        <v>15</v>
      </c>
      <c r="B9" s="284"/>
      <c r="C9" s="283" t="s">
        <v>16</v>
      </c>
      <c r="D9" s="284"/>
      <c r="E9" s="283" t="s">
        <v>17</v>
      </c>
      <c r="F9" s="284"/>
      <c r="G9" s="283" t="s">
        <v>18</v>
      </c>
      <c r="H9" s="300"/>
      <c r="I9" s="284"/>
      <c r="J9" s="142"/>
      <c r="K9" s="302"/>
    </row>
    <row r="10" spans="1:11" ht="15.75" customHeight="1">
      <c r="A10" s="283" t="s">
        <v>0</v>
      </c>
      <c r="B10" s="284"/>
      <c r="C10" s="283">
        <f>IFERROR(VLOOKUP($K$20,'إ تجريبي'!$A$4:$H$48,4,0),"")</f>
        <v>6</v>
      </c>
      <c r="D10" s="284" t="str">
        <f>IFERROR(VLOOKUP($F$5,'إ تجريبي'!$A$4:$H$48,2,0),"")</f>
        <v/>
      </c>
      <c r="E10" s="283">
        <f>C10*2</f>
        <v>12</v>
      </c>
      <c r="F10" s="284"/>
      <c r="G10" s="290" t="str">
        <f>IF($E$16&gt;9,"ممتاز",IF($E$16&gt;8,"جيد جدا",IF($E$16&gt;7,"جيد",IF($E$16&gt;6,"قريب من الجيد",IF($E$16&gt;5,"مقبول","راسب")))))</f>
        <v>قريب من الجيد</v>
      </c>
      <c r="H10" s="291"/>
      <c r="I10" s="292"/>
      <c r="J10" s="142"/>
      <c r="K10" s="302"/>
    </row>
    <row r="11" spans="1:11" ht="15.75" customHeight="1">
      <c r="A11" s="283" t="s">
        <v>19</v>
      </c>
      <c r="B11" s="284"/>
      <c r="C11" s="283">
        <f>IFERROR(VLOOKUP($K$20,'إ تجريبي'!$A$4:$H$48,6,0),"")</f>
        <v>6.5</v>
      </c>
      <c r="D11" s="284" t="str">
        <f>IFERROR(VLOOKUP($F$5,'إ تجريبي'!$A$4:$H$48,2,0),"")</f>
        <v/>
      </c>
      <c r="E11" s="283">
        <f>C11</f>
        <v>6.5</v>
      </c>
      <c r="F11" s="284"/>
      <c r="G11" s="293"/>
      <c r="H11" s="294"/>
      <c r="I11" s="295"/>
      <c r="J11" s="142"/>
      <c r="K11" s="302"/>
    </row>
    <row r="12" spans="1:11" ht="15.75">
      <c r="A12" s="283" t="s">
        <v>3</v>
      </c>
      <c r="B12" s="284"/>
      <c r="C12" s="283">
        <f>IFERROR(VLOOKUP($K$20,'إ تجريبي'!$A$4:$H$48,5,0),"")</f>
        <v>7</v>
      </c>
      <c r="D12" s="284" t="str">
        <f>IFERROR(VLOOKUP($F$5,'إ تجريبي'!$A$4:$H$48,2,0),"")</f>
        <v/>
      </c>
      <c r="E12" s="283">
        <f>C12*2</f>
        <v>14</v>
      </c>
      <c r="F12" s="284"/>
      <c r="G12" s="296"/>
      <c r="H12" s="297"/>
      <c r="I12" s="298"/>
      <c r="J12" s="142"/>
      <c r="K12" s="302"/>
    </row>
    <row r="13" spans="1:11" ht="15.75">
      <c r="A13" s="283"/>
      <c r="B13" s="284"/>
      <c r="C13" s="285"/>
      <c r="D13" s="303"/>
      <c r="E13" s="283"/>
      <c r="F13" s="284"/>
      <c r="G13" s="285"/>
      <c r="H13" s="286"/>
      <c r="I13" s="286"/>
      <c r="J13" s="287"/>
      <c r="K13" s="287"/>
    </row>
    <row r="14" spans="1:11" ht="19.5" customHeight="1">
      <c r="A14" s="283" t="s">
        <v>20</v>
      </c>
      <c r="B14" s="284"/>
      <c r="C14" s="310"/>
      <c r="D14" s="315"/>
      <c r="E14" s="311">
        <f>SUM(E10:F13)</f>
        <v>32.5</v>
      </c>
      <c r="F14" s="312"/>
      <c r="G14" s="310"/>
      <c r="H14" s="287"/>
      <c r="I14" s="287"/>
      <c r="J14" s="287"/>
      <c r="K14" s="287"/>
    </row>
    <row r="15" spans="1:11" ht="15.75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</row>
    <row r="16" spans="1:11" ht="23.25">
      <c r="A16" s="126"/>
      <c r="B16" s="126"/>
      <c r="C16" s="304" t="s">
        <v>21</v>
      </c>
      <c r="D16" s="305"/>
      <c r="E16" s="279">
        <f>E14/5</f>
        <v>6.5</v>
      </c>
      <c r="F16" s="280"/>
      <c r="G16" s="126"/>
      <c r="H16" s="126"/>
      <c r="I16" s="126"/>
      <c r="J16" s="126"/>
      <c r="K16" s="126"/>
    </row>
    <row r="17" spans="1:11"/>
    <row r="18" spans="1:11" ht="26.25">
      <c r="G18" s="282" t="s">
        <v>22</v>
      </c>
      <c r="H18" s="282"/>
    </row>
    <row r="19" spans="1:11"/>
    <row r="20" spans="1:11">
      <c r="K20" s="288">
        <v>33</v>
      </c>
    </row>
    <row r="21" spans="1:11">
      <c r="K21" s="288"/>
    </row>
    <row r="22" spans="1:11">
      <c r="K22" s="288"/>
    </row>
    <row r="23" spans="1:11"/>
    <row r="24" spans="1:11"/>
    <row r="25" spans="1:11"/>
    <row r="26" spans="1:11"/>
    <row r="27" spans="1:11" ht="39" customHeight="1">
      <c r="A27" s="127"/>
      <c r="B27" s="127"/>
      <c r="C27" s="127"/>
      <c r="D27" s="127"/>
      <c r="E27" s="127"/>
      <c r="F27" s="127"/>
      <c r="G27" s="127"/>
      <c r="H27" s="127"/>
      <c r="I27" s="127"/>
      <c r="J27" s="127"/>
      <c r="K27" s="127"/>
    </row>
    <row r="28" spans="1:11" ht="22.5">
      <c r="A28" s="307" t="s">
        <v>88</v>
      </c>
      <c r="B28" s="307"/>
      <c r="C28" s="307"/>
      <c r="D28" s="307"/>
      <c r="E28" s="307"/>
      <c r="F28" s="307"/>
      <c r="G28" s="307"/>
      <c r="H28" s="307"/>
      <c r="I28" s="307"/>
      <c r="J28" s="307"/>
      <c r="K28" s="307"/>
    </row>
    <row r="29" spans="1:11" ht="22.5">
      <c r="A29" s="307" t="s">
        <v>87</v>
      </c>
      <c r="B29" s="307"/>
      <c r="C29" s="307"/>
      <c r="D29" s="307"/>
      <c r="E29" s="307"/>
      <c r="F29" s="307"/>
      <c r="G29" s="307"/>
      <c r="H29" s="307"/>
      <c r="I29" s="307"/>
      <c r="J29" s="307"/>
      <c r="K29" s="307"/>
    </row>
    <row r="30" spans="1:11" ht="18">
      <c r="A30" s="308" t="s">
        <v>7</v>
      </c>
      <c r="B30" s="308"/>
      <c r="C30" s="116"/>
      <c r="D30" s="116"/>
      <c r="E30" s="116"/>
      <c r="F30" s="116"/>
      <c r="G30" s="116"/>
      <c r="H30" s="117" t="s">
        <v>8</v>
      </c>
      <c r="I30" s="118" t="str">
        <f>الرئيسية!H6</f>
        <v>2016/2017</v>
      </c>
      <c r="J30" s="143"/>
      <c r="K30" s="143"/>
    </row>
    <row r="31" spans="1:11" ht="15.75">
      <c r="A31" s="316" t="s">
        <v>9</v>
      </c>
      <c r="B31" s="316"/>
      <c r="C31" s="116"/>
      <c r="D31" s="116"/>
      <c r="E31" s="116"/>
      <c r="F31" s="116"/>
      <c r="G31" s="116"/>
      <c r="H31" s="143"/>
      <c r="I31" s="143"/>
      <c r="J31" s="143"/>
      <c r="K31" s="299" t="s">
        <v>89</v>
      </c>
    </row>
    <row r="32" spans="1:11" ht="23.25">
      <c r="A32" s="144"/>
      <c r="B32" s="309" t="s">
        <v>10</v>
      </c>
      <c r="C32" s="309"/>
      <c r="D32" s="309"/>
      <c r="E32" s="309"/>
      <c r="F32" s="119"/>
      <c r="G32" s="143" t="s">
        <v>11</v>
      </c>
      <c r="H32" s="301" t="str">
        <f>IF(VLOOKUP($K$34,'قائمة التلامي'!$A$5:$H$49,2,0)=0,"",VLOOKUP($K$34,'قائمة التلامي'!$A$5:$H$49,2,0))</f>
        <v>AH</v>
      </c>
      <c r="I32" s="301"/>
      <c r="J32" s="120"/>
      <c r="K32" s="299"/>
    </row>
    <row r="33" spans="1:11" ht="23.25">
      <c r="A33" s="121"/>
      <c r="B33" s="309"/>
      <c r="C33" s="309"/>
      <c r="D33" s="309"/>
      <c r="E33" s="309"/>
      <c r="F33" s="119"/>
      <c r="G33" s="143" t="s">
        <v>12</v>
      </c>
      <c r="H33" s="301" t="str">
        <f>IF(VLOOKUP($K$34,'قائمة التلامي'!$A$5:$H$49,3,0)=0,"",VLOOKUP($K$34,'قائمة التلامي'!$A$5:$H$49,3,0))</f>
        <v>ah</v>
      </c>
      <c r="I33" s="301"/>
      <c r="J33" s="120"/>
      <c r="K33" s="299"/>
    </row>
    <row r="34" spans="1:11" ht="23.25">
      <c r="A34" s="122" t="s">
        <v>13</v>
      </c>
      <c r="B34" s="145"/>
      <c r="C34" s="145"/>
      <c r="D34" s="145"/>
      <c r="E34" s="145"/>
      <c r="F34" s="145"/>
      <c r="G34" s="123" t="s">
        <v>14</v>
      </c>
      <c r="H34" s="301" t="str">
        <f>IF(VLOOKUP($K$34,'قائمة التلامي'!$A$5:$H$49,4,0)=0,"",VLOOKUP($K$34,'قائمة التلامي'!$A$5:$H$49,4,0))</f>
        <v/>
      </c>
      <c r="I34" s="301"/>
      <c r="J34" s="128"/>
      <c r="K34" s="289">
        <f>K20+1</f>
        <v>34</v>
      </c>
    </row>
    <row r="35" spans="1:11" ht="15.75">
      <c r="A35" s="143"/>
      <c r="B35" s="144"/>
      <c r="C35" s="125"/>
      <c r="D35" s="125"/>
      <c r="E35" s="117"/>
      <c r="F35" s="117"/>
      <c r="G35" s="117"/>
      <c r="H35" s="144"/>
      <c r="I35" s="143"/>
      <c r="J35" s="143"/>
      <c r="K35" s="289"/>
    </row>
    <row r="36" spans="1:11" ht="15.75">
      <c r="A36" s="283" t="s">
        <v>15</v>
      </c>
      <c r="B36" s="284"/>
      <c r="C36" s="283" t="s">
        <v>16</v>
      </c>
      <c r="D36" s="284"/>
      <c r="E36" s="283" t="s">
        <v>17</v>
      </c>
      <c r="F36" s="284"/>
      <c r="G36" s="283" t="s">
        <v>18</v>
      </c>
      <c r="H36" s="300"/>
      <c r="I36" s="284"/>
      <c r="J36" s="142"/>
      <c r="K36" s="289"/>
    </row>
    <row r="37" spans="1:11" ht="15.75">
      <c r="A37" s="306" t="s">
        <v>0</v>
      </c>
      <c r="B37" s="306"/>
      <c r="C37" s="283">
        <f>IFERROR(VLOOKUP($K$34,'إ تجريبي'!$A$4:$H$48,4,0),"")</f>
        <v>5.5</v>
      </c>
      <c r="D37" s="284" t="str">
        <f>IFERROR(VLOOKUP($F$5,'إ تجريبي'!$A$4:$H$48,2,0),"")</f>
        <v/>
      </c>
      <c r="E37" s="283">
        <f>C37*2</f>
        <v>11</v>
      </c>
      <c r="F37" s="284"/>
      <c r="G37" s="290" t="str">
        <f>IF($E$43&gt;9,"ممتاز",IF($E$43&gt;8,"جيد جدا",IF($E$43&gt;7,"جيد",IF($E$43&gt;6,"قريب من الجيد",IF($E$43&gt;5,"مقبول","راسب")))))</f>
        <v>قريب من الجيد</v>
      </c>
      <c r="H37" s="291"/>
      <c r="I37" s="292"/>
      <c r="J37" s="142"/>
      <c r="K37" s="129"/>
    </row>
    <row r="38" spans="1:11" ht="15.75">
      <c r="A38" s="306" t="s">
        <v>19</v>
      </c>
      <c r="B38" s="306"/>
      <c r="C38" s="283">
        <f>IFERROR(VLOOKUP($K$34,'إ تجريبي'!$A$4:$H$48,6,0),"")</f>
        <v>5.5</v>
      </c>
      <c r="D38" s="284" t="str">
        <f>IFERROR(VLOOKUP($F$5,'إ تجريبي'!$A$4:$H$48,2,0),"")</f>
        <v/>
      </c>
      <c r="E38" s="283">
        <f>C38</f>
        <v>5.5</v>
      </c>
      <c r="F38" s="284"/>
      <c r="G38" s="293"/>
      <c r="H38" s="294"/>
      <c r="I38" s="295"/>
      <c r="J38" s="142"/>
      <c r="K38" s="129"/>
    </row>
    <row r="39" spans="1:11" ht="15.75">
      <c r="A39" s="306" t="s">
        <v>3</v>
      </c>
      <c r="B39" s="306"/>
      <c r="C39" s="283">
        <f>IFERROR(VLOOKUP($K$34,'إ تجريبي'!$A$4:$H$48,5,0),"")</f>
        <v>7</v>
      </c>
      <c r="D39" s="284" t="str">
        <f>IFERROR(VLOOKUP($F$5,'إ تجريبي'!$A$4:$H$48,2,0),"")</f>
        <v/>
      </c>
      <c r="E39" s="283">
        <f>C39*2</f>
        <v>14</v>
      </c>
      <c r="F39" s="284"/>
      <c r="G39" s="296"/>
      <c r="H39" s="297"/>
      <c r="I39" s="298"/>
      <c r="J39" s="142"/>
      <c r="K39" s="129"/>
    </row>
    <row r="40" spans="1:11" ht="15.75">
      <c r="A40" s="306"/>
      <c r="B40" s="306"/>
      <c r="C40" s="285"/>
      <c r="D40" s="303"/>
      <c r="E40" s="283"/>
      <c r="F40" s="284"/>
      <c r="G40" s="285"/>
      <c r="H40" s="286"/>
      <c r="I40" s="286"/>
      <c r="J40" s="287"/>
      <c r="K40" s="287"/>
    </row>
    <row r="41" spans="1:11" ht="20.25" customHeight="1">
      <c r="A41" s="313" t="s">
        <v>20</v>
      </c>
      <c r="B41" s="314"/>
      <c r="C41" s="310"/>
      <c r="D41" s="315"/>
      <c r="E41" s="311">
        <f>SUM(E37:F40)</f>
        <v>30.5</v>
      </c>
      <c r="F41" s="312"/>
      <c r="G41" s="310"/>
      <c r="H41" s="287"/>
      <c r="I41" s="287"/>
      <c r="J41" s="287"/>
      <c r="K41" s="287"/>
    </row>
    <row r="42" spans="1:11" ht="15.75">
      <c r="A42" s="126"/>
      <c r="B42" s="126"/>
      <c r="C42" s="126"/>
      <c r="D42" s="126"/>
      <c r="E42" s="126"/>
      <c r="F42" s="126"/>
      <c r="G42" s="126"/>
      <c r="H42" s="126"/>
      <c r="I42" s="126"/>
      <c r="J42" s="126"/>
      <c r="K42" s="126"/>
    </row>
    <row r="43" spans="1:11" ht="23.25">
      <c r="A43" s="126"/>
      <c r="B43" s="126"/>
      <c r="C43" s="304" t="s">
        <v>21</v>
      </c>
      <c r="D43" s="305"/>
      <c r="E43" s="279">
        <f>E41/5</f>
        <v>6.1</v>
      </c>
      <c r="F43" s="280"/>
      <c r="G43" s="126"/>
      <c r="H43" s="126"/>
      <c r="I43" s="126"/>
      <c r="J43" s="126"/>
      <c r="K43" s="126"/>
    </row>
    <row r="44" spans="1:11"/>
    <row r="45" spans="1:11" ht="23.25">
      <c r="G45" s="281" t="s">
        <v>22</v>
      </c>
      <c r="H45" s="281"/>
    </row>
    <row r="46" spans="1:11"/>
    <row r="47" spans="1:11"/>
    <row r="48" spans="1:11"/>
    <row r="49"/>
    <row r="50"/>
    <row r="51"/>
    <row r="52"/>
  </sheetData>
  <sheetProtection password="C66D" sheet="1" objects="1" scenarios="1" selectLockedCells="1"/>
  <mergeCells count="70">
    <mergeCell ref="A1:K1"/>
    <mergeCell ref="A2:K2"/>
    <mergeCell ref="A3:B3"/>
    <mergeCell ref="B5:E6"/>
    <mergeCell ref="A9:B9"/>
    <mergeCell ref="C9:D9"/>
    <mergeCell ref="E9:F9"/>
    <mergeCell ref="A4:B4"/>
    <mergeCell ref="G9:I9"/>
    <mergeCell ref="H5:I5"/>
    <mergeCell ref="H6:I6"/>
    <mergeCell ref="H7:I7"/>
    <mergeCell ref="A36:B36"/>
    <mergeCell ref="C36:D36"/>
    <mergeCell ref="E41:F41"/>
    <mergeCell ref="E14:F14"/>
    <mergeCell ref="G14:K14"/>
    <mergeCell ref="E16:F16"/>
    <mergeCell ref="A28:K28"/>
    <mergeCell ref="A41:B41"/>
    <mergeCell ref="C41:D41"/>
    <mergeCell ref="A31:B31"/>
    <mergeCell ref="A14:B14"/>
    <mergeCell ref="C14:D14"/>
    <mergeCell ref="C43:D43"/>
    <mergeCell ref="C16:D16"/>
    <mergeCell ref="A39:B39"/>
    <mergeCell ref="C39:D39"/>
    <mergeCell ref="A37:B37"/>
    <mergeCell ref="C37:D37"/>
    <mergeCell ref="A40:B40"/>
    <mergeCell ref="C40:D40"/>
    <mergeCell ref="A38:B38"/>
    <mergeCell ref="C38:D38"/>
    <mergeCell ref="A29:K29"/>
    <mergeCell ref="A30:B30"/>
    <mergeCell ref="B32:E33"/>
    <mergeCell ref="H33:I33"/>
    <mergeCell ref="H34:I34"/>
    <mergeCell ref="G41:K41"/>
    <mergeCell ref="G13:K13"/>
    <mergeCell ref="K5:K12"/>
    <mergeCell ref="A10:B10"/>
    <mergeCell ref="C10:D10"/>
    <mergeCell ref="E10:F10"/>
    <mergeCell ref="A12:B12"/>
    <mergeCell ref="C12:D12"/>
    <mergeCell ref="E12:F12"/>
    <mergeCell ref="A13:B13"/>
    <mergeCell ref="C13:D13"/>
    <mergeCell ref="E13:F13"/>
    <mergeCell ref="A11:B11"/>
    <mergeCell ref="E11:F11"/>
    <mergeCell ref="G10:I12"/>
    <mergeCell ref="C11:D11"/>
    <mergeCell ref="E43:F43"/>
    <mergeCell ref="G45:H45"/>
    <mergeCell ref="G18:H18"/>
    <mergeCell ref="E39:F39"/>
    <mergeCell ref="E40:F40"/>
    <mergeCell ref="G40:K40"/>
    <mergeCell ref="E37:F37"/>
    <mergeCell ref="E38:F38"/>
    <mergeCell ref="E36:F36"/>
    <mergeCell ref="K20:K22"/>
    <mergeCell ref="K34:K36"/>
    <mergeCell ref="G37:I39"/>
    <mergeCell ref="K31:K33"/>
    <mergeCell ref="G36:I36"/>
    <mergeCell ref="H32:I32"/>
  </mergeCells>
  <dataValidations count="1">
    <dataValidation allowBlank="1" showInputMessage="1" showErrorMessage="1" errorTitle="قف" error="العدد أكبر من المسموح" sqref="F32:F33 F5:F6"/>
  </dataValidations>
  <printOptions horizontalCentered="1" headings="1" gridLines="1"/>
  <pageMargins left="0.23622047244094491" right="0.23622047244094491" top="0.19685039370078741" bottom="0.15748031496062992" header="0.19685039370078741" footer="0.31496062992125984"/>
  <pageSetup paperSize="9" scale="81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قفففففففففففففففففففففف" error="ادخل عدد فردي">
          <x14:formula1>
            <xm:f>'م م أس'!$Z$3:$Z$25</xm:f>
          </x14:formula1>
          <xm:sqref>K20:K22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0"/>
  <sheetViews>
    <sheetView showGridLines="0" showRowColHeaders="0" rightToLeft="1" zoomScale="55" zoomScaleNormal="55" zoomScaleSheetLayoutView="55" workbookViewId="0">
      <selection activeCell="Y9" sqref="Y9:AA11"/>
    </sheetView>
  </sheetViews>
  <sheetFormatPr baseColWidth="10" defaultColWidth="0" defaultRowHeight="14.25" zeroHeight="1"/>
  <cols>
    <col min="1" max="1" width="11.75" style="31" customWidth="1"/>
    <col min="2" max="2" width="12.125" style="31" customWidth="1"/>
    <col min="3" max="3" width="13.75" style="31" customWidth="1"/>
    <col min="4" max="4" width="13" style="31" customWidth="1"/>
    <col min="5" max="5" width="12.875" style="31" customWidth="1"/>
    <col min="6" max="6" width="6" style="31" customWidth="1"/>
    <col min="7" max="7" width="9" style="31" customWidth="1"/>
    <col min="8" max="9" width="11.375" style="31" customWidth="1"/>
    <col min="10" max="10" width="13.75" style="31" customWidth="1"/>
    <col min="11" max="11" width="22.25" style="31" customWidth="1"/>
    <col min="12" max="14" width="11.375" style="31" customWidth="1"/>
    <col min="15" max="15" width="13.75" style="31" customWidth="1"/>
    <col min="16" max="17" width="11.375" style="31" customWidth="1"/>
    <col min="18" max="18" width="5.875" style="31" customWidth="1"/>
    <col min="19" max="20" width="11.375" style="31" customWidth="1"/>
    <col min="21" max="21" width="15.375" style="31" customWidth="1"/>
    <col min="22" max="29" width="11.375" style="31" customWidth="1"/>
    <col min="30" max="16384" width="11.375" hidden="1"/>
  </cols>
  <sheetData>
    <row r="1" spans="1:29" ht="22.5" customHeight="1">
      <c r="A1" s="30"/>
      <c r="B1" s="30"/>
      <c r="C1" s="347"/>
      <c r="D1" s="347"/>
      <c r="E1" s="347"/>
      <c r="F1" s="30"/>
      <c r="G1" s="30"/>
      <c r="H1" s="30"/>
      <c r="I1" s="372" t="str">
        <f>IF($V$9="ف01","الفصل01",IF($V$9="ف02","الفصل02","الفصل03"))</f>
        <v>الفصل02</v>
      </c>
      <c r="J1" s="372"/>
      <c r="K1" s="30"/>
      <c r="L1" s="30"/>
      <c r="M1" s="30"/>
      <c r="N1" s="347"/>
      <c r="O1" s="347"/>
      <c r="P1" s="347"/>
      <c r="Q1" s="30"/>
      <c r="R1" s="30"/>
      <c r="S1" s="30"/>
      <c r="T1" s="372" t="str">
        <f>IF($V$9="ف01","الفصل01",IF($V$9="ف02","الفصل02","الفصل03"))</f>
        <v>الفصل02</v>
      </c>
      <c r="U1" s="372"/>
      <c r="Z1" s="371" t="s">
        <v>181</v>
      </c>
      <c r="AA1" s="371"/>
      <c r="AB1" s="371"/>
      <c r="AC1" s="371"/>
    </row>
    <row r="2" spans="1:29" ht="22.5" customHeight="1">
      <c r="A2" s="30"/>
      <c r="B2" s="30"/>
      <c r="C2" s="30"/>
      <c r="D2" s="30"/>
      <c r="E2" s="30"/>
      <c r="F2" s="30"/>
      <c r="G2" s="30"/>
      <c r="H2" s="30"/>
      <c r="I2" s="372"/>
      <c r="J2" s="372"/>
      <c r="K2" s="30"/>
      <c r="L2" s="30"/>
      <c r="M2" s="30"/>
      <c r="N2" s="30"/>
      <c r="O2" s="30"/>
      <c r="P2" s="30"/>
      <c r="Q2" s="30"/>
      <c r="R2" s="30"/>
      <c r="S2" s="30"/>
      <c r="T2" s="372"/>
      <c r="U2" s="372"/>
      <c r="Z2" s="371"/>
      <c r="AA2" s="371"/>
      <c r="AB2" s="371"/>
      <c r="AC2" s="371"/>
    </row>
    <row r="3" spans="1:29" ht="18" customHeight="1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Z3" s="371"/>
      <c r="AA3" s="371"/>
      <c r="AB3" s="371"/>
      <c r="AC3" s="371"/>
    </row>
    <row r="4" spans="1:29" ht="30" customHeight="1">
      <c r="A4" s="348" t="s">
        <v>64</v>
      </c>
      <c r="B4" s="348"/>
      <c r="C4" s="348" t="str">
        <f>الرئيسية!H7</f>
        <v>الثانية ابتدائي</v>
      </c>
      <c r="D4" s="348"/>
      <c r="E4" s="32"/>
      <c r="F4" s="32"/>
      <c r="G4" s="351" t="s">
        <v>66</v>
      </c>
      <c r="H4" s="351"/>
      <c r="I4" s="348" t="str">
        <f>الرئيسية!H8</f>
        <v xml:space="preserve"> السفير المجد</v>
      </c>
      <c r="J4" s="348"/>
      <c r="K4" s="30"/>
      <c r="L4" s="348" t="s">
        <v>64</v>
      </c>
      <c r="M4" s="348"/>
      <c r="N4" s="370" t="str">
        <f>الرئيسية!H7</f>
        <v>الثانية ابتدائي</v>
      </c>
      <c r="O4" s="370"/>
      <c r="P4" s="32"/>
      <c r="Q4" s="32"/>
      <c r="R4" s="351" t="s">
        <v>66</v>
      </c>
      <c r="S4" s="351"/>
      <c r="T4" s="348" t="str">
        <f>الرئيسية!H8</f>
        <v xml:space="preserve"> السفير المجد</v>
      </c>
      <c r="U4" s="348"/>
      <c r="Z4" s="371"/>
      <c r="AA4" s="371"/>
      <c r="AB4" s="371"/>
      <c r="AC4" s="371"/>
    </row>
    <row r="5" spans="1:29" ht="29.25" customHeight="1">
      <c r="A5" s="348" t="s">
        <v>69</v>
      </c>
      <c r="B5" s="348"/>
      <c r="C5" s="348" t="str">
        <f>الرئيسية!H6</f>
        <v>2016/2017</v>
      </c>
      <c r="D5" s="348"/>
      <c r="E5" s="32"/>
      <c r="F5" s="32"/>
      <c r="G5" s="351" t="s">
        <v>65</v>
      </c>
      <c r="H5" s="351"/>
      <c r="I5" s="348" t="str">
        <f>الرئيسية!H9</f>
        <v>...............</v>
      </c>
      <c r="J5" s="348"/>
      <c r="K5" s="30"/>
      <c r="L5" s="348" t="s">
        <v>69</v>
      </c>
      <c r="M5" s="348"/>
      <c r="N5" s="348" t="str">
        <f>الرئيسية!H6</f>
        <v>2016/2017</v>
      </c>
      <c r="O5" s="348"/>
      <c r="P5" s="32"/>
      <c r="Q5" s="32"/>
      <c r="R5" s="351" t="s">
        <v>65</v>
      </c>
      <c r="S5" s="351"/>
      <c r="T5" s="348" t="str">
        <f>الرئيسية!H9</f>
        <v>...............</v>
      </c>
      <c r="U5" s="348"/>
      <c r="W5" s="33"/>
      <c r="X5" s="33"/>
      <c r="Y5" s="33"/>
      <c r="Z5" s="371"/>
      <c r="AA5" s="371"/>
      <c r="AB5" s="371"/>
      <c r="AC5" s="371"/>
    </row>
    <row r="6" spans="1:29" ht="31.5" customHeight="1">
      <c r="A6" s="348" t="s">
        <v>70</v>
      </c>
      <c r="B6" s="348"/>
      <c r="C6" s="350" t="str">
        <f>VLOOKUP($Y$14,'قائمة التلامي'!$A$5:$H$49,2,0)</f>
        <v>D</v>
      </c>
      <c r="D6" s="350"/>
      <c r="E6" s="34"/>
      <c r="F6" s="34"/>
      <c r="G6" s="34"/>
      <c r="H6" s="34"/>
      <c r="I6" s="34"/>
      <c r="J6" s="34"/>
      <c r="K6" s="30"/>
      <c r="L6" s="348" t="s">
        <v>70</v>
      </c>
      <c r="M6" s="348"/>
      <c r="N6" s="350" t="str">
        <f>VLOOKUP($Y$9,'قائمة التلامي'!$A$5:$H$49,2,0)</f>
        <v>C</v>
      </c>
      <c r="O6" s="350"/>
      <c r="P6" s="34"/>
      <c r="Q6" s="34"/>
      <c r="R6" s="34"/>
      <c r="S6" s="34"/>
      <c r="T6" s="34"/>
      <c r="U6" s="34"/>
      <c r="V6" s="325"/>
      <c r="W6" s="325"/>
      <c r="X6" s="33"/>
      <c r="Y6" s="324"/>
      <c r="Z6" s="324"/>
      <c r="AA6" s="324"/>
      <c r="AB6" s="324"/>
      <c r="AC6" s="324"/>
    </row>
    <row r="7" spans="1:29" ht="33" customHeight="1">
      <c r="A7" s="348" t="s">
        <v>71</v>
      </c>
      <c r="B7" s="348"/>
      <c r="C7" s="350" t="str">
        <f>VLOOKUP($Y$14,'قائمة التلامي'!$A$5:$H$49,3,0)</f>
        <v>d</v>
      </c>
      <c r="D7" s="350"/>
      <c r="E7" s="356" t="s">
        <v>72</v>
      </c>
      <c r="F7" s="356"/>
      <c r="G7" s="356"/>
      <c r="H7" s="357">
        <f>VLOOKUP($Y$14,'قائمة التلامي'!A5:H49,4,0)</f>
        <v>0</v>
      </c>
      <c r="I7" s="357"/>
      <c r="J7" s="357"/>
      <c r="K7" s="30"/>
      <c r="L7" s="348" t="s">
        <v>71</v>
      </c>
      <c r="M7" s="348"/>
      <c r="N7" s="350" t="str">
        <f>VLOOKUP($Y$9,'قائمة التلامي'!$A$5:$H$49,3,0)</f>
        <v>c</v>
      </c>
      <c r="O7" s="350"/>
      <c r="P7" s="356" t="s">
        <v>72</v>
      </c>
      <c r="Q7" s="356"/>
      <c r="R7" s="356"/>
      <c r="S7" s="357">
        <f>VLOOKUP($Y$9,'قائمة التلامي'!$A$5:$H$49,4,0)</f>
        <v>0</v>
      </c>
      <c r="T7" s="357"/>
      <c r="U7" s="357"/>
      <c r="V7" s="325"/>
      <c r="W7" s="325"/>
      <c r="X7" s="35"/>
      <c r="Y7" s="324"/>
      <c r="Z7" s="324"/>
      <c r="AA7" s="324"/>
      <c r="AB7" s="324"/>
      <c r="AC7" s="324"/>
    </row>
    <row r="8" spans="1:29" ht="15.75" customHeight="1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W8" s="35"/>
      <c r="X8" s="35"/>
      <c r="Y8" s="33"/>
      <c r="Z8" s="33"/>
      <c r="AA8" s="33"/>
      <c r="AB8" s="33"/>
    </row>
    <row r="9" spans="1:29" ht="36.75" customHeight="1">
      <c r="A9" s="49" t="s">
        <v>4</v>
      </c>
      <c r="B9" s="352" t="s">
        <v>67</v>
      </c>
      <c r="C9" s="353"/>
      <c r="D9" s="354"/>
      <c r="E9" s="352" t="s">
        <v>68</v>
      </c>
      <c r="F9" s="353"/>
      <c r="G9" s="354"/>
      <c r="H9" s="352" t="s">
        <v>40</v>
      </c>
      <c r="I9" s="353"/>
      <c r="J9" s="354"/>
      <c r="K9" s="30"/>
      <c r="L9" s="49" t="s">
        <v>4</v>
      </c>
      <c r="M9" s="352" t="s">
        <v>67</v>
      </c>
      <c r="N9" s="353"/>
      <c r="O9" s="354"/>
      <c r="P9" s="352" t="s">
        <v>68</v>
      </c>
      <c r="Q9" s="353"/>
      <c r="R9" s="354"/>
      <c r="S9" s="352" t="s">
        <v>40</v>
      </c>
      <c r="T9" s="353"/>
      <c r="U9" s="354"/>
      <c r="V9" s="327" t="s">
        <v>183</v>
      </c>
      <c r="W9" s="328"/>
      <c r="X9" s="328"/>
      <c r="Y9" s="329">
        <v>3</v>
      </c>
      <c r="Z9" s="329"/>
      <c r="AA9" s="329"/>
      <c r="AB9" s="48"/>
      <c r="AC9" s="47"/>
    </row>
    <row r="10" spans="1:29" ht="41.25" customHeight="1">
      <c r="A10" s="36">
        <v>1</v>
      </c>
      <c r="B10" s="335" t="str">
        <f>'نتائج ف1'!D$3</f>
        <v>اللغة  العربية</v>
      </c>
      <c r="C10" s="336"/>
      <c r="D10" s="337"/>
      <c r="E10" s="332">
        <f>IF($V$9="ف01",VLOOKUP($Y$14,'نتائج ف1'!$A$4:$N$48,4,0),IF($V$9="ف02",VLOOKUP($Y$14,'نتائج ف2'!$A$4:$N$48,4,0),IF($V$9="ف03",VLOOKUP($Y$14,'نتائج ف3'!$A$4:$N$48,4,0),"")))</f>
        <v>9.5</v>
      </c>
      <c r="F10" s="333"/>
      <c r="G10" s="334"/>
      <c r="H10" s="338" t="str">
        <f>IF(E22&gt;9,"عمل ممتاز واصل(ي",IF(E22&gt;8,"عمل جيد جدا واصل(ي) على هذا المنوال",IF(E22&gt;7,"عمل جيد  واصل(ي",IF(E22&gt;6,"عمل حسن حاول(ي) أكثر",IF(E22&gt;5,"عمل متوسط اجتهد(ي) أكثر","عمل ناقص حاول(ي) أكثر")))))</f>
        <v>عمل جيد  واصل(ي</v>
      </c>
      <c r="I10" s="339"/>
      <c r="J10" s="340"/>
      <c r="K10" s="37"/>
      <c r="L10" s="36">
        <v>1</v>
      </c>
      <c r="M10" s="335" t="str">
        <f>B10</f>
        <v>اللغة  العربية</v>
      </c>
      <c r="N10" s="336"/>
      <c r="O10" s="337"/>
      <c r="P10" s="369">
        <f>IF($V$9="ف01",VLOOKUP('كشوف الفصل'!$Y$9,'نتائج ف1'!$A$4:$N$48,4,0),IF($V$9="ف02",VLOOKUP('كشوف الفصل'!$Y$9,'نتائج ف2'!$A$4:$N$48,4,0),IF($V$9="ف03",VLOOKUP('كشوف الفصل'!$Y$9,'نتائج ف3'!$A$4:$N$48,4,0),"")))</f>
        <v>9</v>
      </c>
      <c r="Q10" s="369"/>
      <c r="R10" s="369"/>
      <c r="S10" s="338" t="str">
        <f>IF(P22&gt;9,"(ي)عمل ممتاز واصل",IF(P22&gt;8,"عمل جيد جدا واصل(ي) على هذا المنوال",IF(P22&gt;7," عمل جيد  واصل",IF(P22&gt;6,"عمل حسن حاول(ي) أكثر",IF(P22&gt;5,"عمل متوسط اجتهد(ي) أكثر",IF(P22&gt;0,"عمل ناقص حاول(ي) أكثر",IF(ISBLANK(P22)," ")))))))</f>
        <v xml:space="preserve"> عمل جيد  واصل</v>
      </c>
      <c r="T10" s="339"/>
      <c r="U10" s="340"/>
      <c r="V10" s="327"/>
      <c r="W10" s="328"/>
      <c r="X10" s="328"/>
      <c r="Y10" s="329"/>
      <c r="Z10" s="329"/>
      <c r="AA10" s="329"/>
      <c r="AB10" s="48"/>
      <c r="AC10" s="47"/>
    </row>
    <row r="11" spans="1:29" ht="41.25" customHeight="1">
      <c r="A11" s="36">
        <v>2</v>
      </c>
      <c r="B11" s="335" t="str">
        <f>'نتائج ف1'!E3</f>
        <v>اللغة الفرنسية</v>
      </c>
      <c r="C11" s="336"/>
      <c r="D11" s="337"/>
      <c r="E11" s="332" t="str">
        <f>IF($V$9="ف01",VLOOKUP($Y$14,'نتائج ف1'!$A$4:$N$48,5,0),IF($V$9="ف02",VLOOKUP($Y$14,'نتائج ف2'!$A$4:$N$48,5,0),IF($V$9="ف03",VLOOKUP($Y$14,'نتائج ف3'!$A$4:$N$48,5,0),"")))</f>
        <v>_</v>
      </c>
      <c r="F11" s="333"/>
      <c r="G11" s="334"/>
      <c r="H11" s="341"/>
      <c r="I11" s="342"/>
      <c r="J11" s="343"/>
      <c r="K11" s="37"/>
      <c r="L11" s="36">
        <v>2</v>
      </c>
      <c r="M11" s="335" t="str">
        <f t="shared" ref="M11:M20" si="0">B11</f>
        <v>اللغة الفرنسية</v>
      </c>
      <c r="N11" s="336"/>
      <c r="O11" s="337"/>
      <c r="P11" s="369" t="str">
        <f>IF($V$9="ف01",VLOOKUP('كشوف الفصل'!$Y$9,'نتائج ف1'!A$4:N$48,5,0),IF($V$9="ف02",VLOOKUP('كشوف الفصل'!$Y$9,'نتائج ف2'!A$4:N$48,5,0),IF($V$9="ف03",VLOOKUP('كشوف الفصل'!$Y$9,'نتائج ف3'!A$4:N$48,5,0),"")))</f>
        <v>_</v>
      </c>
      <c r="Q11" s="369"/>
      <c r="R11" s="369"/>
      <c r="S11" s="341"/>
      <c r="T11" s="342"/>
      <c r="U11" s="343"/>
      <c r="V11" s="327"/>
      <c r="W11" s="328"/>
      <c r="X11" s="328"/>
      <c r="Y11" s="329"/>
      <c r="Z11" s="329"/>
      <c r="AA11" s="329"/>
      <c r="AB11" s="48"/>
      <c r="AC11" s="47"/>
    </row>
    <row r="12" spans="1:29" ht="41.25" customHeight="1">
      <c r="A12" s="36">
        <v>3</v>
      </c>
      <c r="B12" s="335" t="str">
        <f>'نتائج ف1'!F3</f>
        <v>الرياضيات</v>
      </c>
      <c r="C12" s="336"/>
      <c r="D12" s="337"/>
      <c r="E12" s="332">
        <f>IF($V$9="ف01",VLOOKUP($Y$14,'نتائج ف1'!$A$4:$N$48,6,0),IF($V$9="ف02",VLOOKUP($Y$14,'نتائج ف2'!$A$4:$N$48,6,0),IF($V$9="ف03",VLOOKUP($Y$14,'نتائج ف3'!$A$4:$N$48,6,0),"")))</f>
        <v>8</v>
      </c>
      <c r="F12" s="333"/>
      <c r="G12" s="334"/>
      <c r="H12" s="341"/>
      <c r="I12" s="342"/>
      <c r="J12" s="343"/>
      <c r="K12" s="37"/>
      <c r="L12" s="36">
        <v>3</v>
      </c>
      <c r="M12" s="335" t="str">
        <f t="shared" si="0"/>
        <v>الرياضيات</v>
      </c>
      <c r="N12" s="336"/>
      <c r="O12" s="337"/>
      <c r="P12" s="369">
        <f>IF($V$9="ف01",VLOOKUP('كشوف الفصل'!$Y$9,'نتائج ف1'!A$4:N$48,6,0),IF($V$9="ف02",VLOOKUP('كشوف الفصل'!$Y$9,'نتائج ف2'!A$4:N$48,6,0),IF($V$9="ف03",VLOOKUP('كشوف الفصل'!$Y$9,'نتائج ف3'!A$4:N$48,6,0),"")))</f>
        <v>9</v>
      </c>
      <c r="Q12" s="369"/>
      <c r="R12" s="369"/>
      <c r="S12" s="341"/>
      <c r="T12" s="342"/>
      <c r="U12" s="343"/>
      <c r="W12" s="38"/>
      <c r="X12" s="38"/>
      <c r="Y12" s="326"/>
      <c r="Z12" s="326"/>
      <c r="AA12" s="326"/>
      <c r="AB12" s="326"/>
      <c r="AC12" s="326"/>
    </row>
    <row r="13" spans="1:29" ht="41.25" customHeight="1">
      <c r="A13" s="36">
        <v>4</v>
      </c>
      <c r="B13" s="335" t="str">
        <f>'نتائج ف1'!G3</f>
        <v>التربية الاسلامية</v>
      </c>
      <c r="C13" s="336"/>
      <c r="D13" s="337"/>
      <c r="E13" s="332">
        <f>IF($V$9="ف01",VLOOKUP($Y$14,'نتائج ف1'!$A$4:$N$48,7,0),IF($V$9="ف02",VLOOKUP($Y$14,'نتائج ف2'!$A$4:$N$48,7,0),IF($V$9="ف03",VLOOKUP($Y$14,'نتائج ف3'!$A$4:$N$48,7,0),"")))</f>
        <v>6</v>
      </c>
      <c r="F13" s="333"/>
      <c r="G13" s="334"/>
      <c r="H13" s="341"/>
      <c r="I13" s="342"/>
      <c r="J13" s="343"/>
      <c r="K13" s="37"/>
      <c r="L13" s="36">
        <v>4</v>
      </c>
      <c r="M13" s="335" t="str">
        <f t="shared" si="0"/>
        <v>التربية الاسلامية</v>
      </c>
      <c r="N13" s="336"/>
      <c r="O13" s="337"/>
      <c r="P13" s="369">
        <f>IF($V$9="ف01",VLOOKUP('كشوف الفصل'!$Y$9,'نتائج ف1'!A$4:N$48,7,0),IF($V$9="ف02",VLOOKUP('كشوف الفصل'!$Y$9,'نتائج ف2'!A$4:N$48,7,0),IF($V$9="ف03",VLOOKUP('كشوف الفصل'!$Y$9,'نتائج ف3'!A$4:N$48,7,0),"")))</f>
        <v>10</v>
      </c>
      <c r="Q13" s="369"/>
      <c r="R13" s="369"/>
      <c r="S13" s="341"/>
      <c r="T13" s="342"/>
      <c r="U13" s="343"/>
      <c r="W13" s="33"/>
      <c r="X13" s="33"/>
      <c r="Y13" s="326"/>
      <c r="Z13" s="326"/>
      <c r="AA13" s="326"/>
      <c r="AB13" s="326"/>
      <c r="AC13" s="326"/>
    </row>
    <row r="14" spans="1:29" ht="41.25" customHeight="1">
      <c r="A14" s="36">
        <v>5</v>
      </c>
      <c r="B14" s="335" t="str">
        <f>'نتائج ف1'!H3</f>
        <v>التربية   العلمية</v>
      </c>
      <c r="C14" s="336"/>
      <c r="D14" s="337"/>
      <c r="E14" s="332">
        <f>IF($V$9="ف01",VLOOKUP($Y$14,'نتائج ف1'!$A$4:$N$48,8,0),IF($V$9="ف02",VLOOKUP($Y$14,'نتائج ف2'!$A$4:$N$48,8,0),IF($V$9="ف03",VLOOKUP($Y$14,'نتائج ف3'!$A$4:$N$48,8,0),"")))</f>
        <v>9</v>
      </c>
      <c r="F14" s="333"/>
      <c r="G14" s="334"/>
      <c r="H14" s="341"/>
      <c r="I14" s="342"/>
      <c r="J14" s="343"/>
      <c r="K14" s="37"/>
      <c r="L14" s="36">
        <v>5</v>
      </c>
      <c r="M14" s="335" t="str">
        <f t="shared" si="0"/>
        <v>التربية   العلمية</v>
      </c>
      <c r="N14" s="336"/>
      <c r="O14" s="337"/>
      <c r="P14" s="369">
        <f>IF($V$9="ف01",VLOOKUP('كشوف الفصل'!$Y$9,'نتائج ف1'!A$4:N$48,8,0),IF($V$9="ف02",VLOOKUP('كشوف الفصل'!$Y$9,'نتائج ف2'!A$4:N$48,8,0),IF($V$9="ف03",VLOOKUP('كشوف الفصل'!$Y$9,'نتائج ف3'!A$4:N$48,8,0),"")))</f>
        <v>6</v>
      </c>
      <c r="Q14" s="369"/>
      <c r="R14" s="369"/>
      <c r="S14" s="341"/>
      <c r="T14" s="342"/>
      <c r="U14" s="343"/>
      <c r="V14" s="371" t="s">
        <v>182</v>
      </c>
      <c r="W14" s="371"/>
      <c r="X14" s="371"/>
      <c r="Y14" s="330">
        <f>Y9+1</f>
        <v>4</v>
      </c>
      <c r="Z14" s="330"/>
      <c r="AA14" s="330"/>
      <c r="AB14" s="331" t="s">
        <v>73</v>
      </c>
      <c r="AC14" s="331"/>
    </row>
    <row r="15" spans="1:29" ht="41.25" customHeight="1">
      <c r="A15" s="36">
        <v>6</v>
      </c>
      <c r="B15" s="335" t="str">
        <f>'نتائج ف1'!I3</f>
        <v>التربية المدنية</v>
      </c>
      <c r="C15" s="336"/>
      <c r="D15" s="337"/>
      <c r="E15" s="332">
        <f>IF($V$9="ف01",VLOOKUP($Y$14,'نتائج ف1'!$A$4:$N$48,9,0),IF($V$9="ف02",VLOOKUP($Y$14,'نتائج ف2'!$A$4:$N$48,9,0),IF($V$9="ف03",VLOOKUP($Y$14,'نتائج ف3'!$A$4:$N$48,9,0),"")))</f>
        <v>6</v>
      </c>
      <c r="F15" s="333"/>
      <c r="G15" s="334"/>
      <c r="H15" s="341"/>
      <c r="I15" s="342"/>
      <c r="J15" s="343"/>
      <c r="K15" s="37"/>
      <c r="L15" s="36">
        <v>6</v>
      </c>
      <c r="M15" s="335" t="str">
        <f t="shared" si="0"/>
        <v>التربية المدنية</v>
      </c>
      <c r="N15" s="336"/>
      <c r="O15" s="337"/>
      <c r="P15" s="369">
        <f>IF($V$9="ف01",VLOOKUP('كشوف الفصل'!$Y$9,'نتائج ف1'!A$4:N$48,9,0),IF($V$9="ف02",VLOOKUP('كشوف الفصل'!$Y$9,'نتائج ف2'!A$4:N$48,9,0),IF($V$9="ف03",VLOOKUP('كشوف الفصل'!$Y$9,'نتائج ف3'!A$4:N$48,9,0),"")))</f>
        <v>9.5</v>
      </c>
      <c r="Q15" s="369"/>
      <c r="R15" s="369"/>
      <c r="S15" s="341"/>
      <c r="T15" s="342"/>
      <c r="U15" s="343"/>
      <c r="V15" s="371"/>
      <c r="W15" s="371"/>
      <c r="X15" s="371"/>
      <c r="Y15" s="330"/>
      <c r="Z15" s="330"/>
      <c r="AA15" s="330"/>
      <c r="AB15" s="331"/>
      <c r="AC15" s="331"/>
    </row>
    <row r="16" spans="1:29" ht="41.25" customHeight="1">
      <c r="A16" s="36">
        <v>7</v>
      </c>
      <c r="B16" s="335" t="str">
        <f>'نتائج ف1'!J3</f>
        <v>التاريخ</v>
      </c>
      <c r="C16" s="336"/>
      <c r="D16" s="337"/>
      <c r="E16" s="332" t="str">
        <f>IF($V$9="ف01",VLOOKUP($Y$14,'نتائج ف1'!$A$4:$N$48,10,0),IF($V$9="ف02",VLOOKUP($Y$14,'نتائج ف2'!$A$4:$N$48,10,0),IF($V$9="ف03",VLOOKUP($Y$14,'نتائج ف3'!$A$4:$N$48,10,0),"")))</f>
        <v>_</v>
      </c>
      <c r="F16" s="333"/>
      <c r="G16" s="334"/>
      <c r="H16" s="341"/>
      <c r="I16" s="342"/>
      <c r="J16" s="343"/>
      <c r="K16" s="37"/>
      <c r="L16" s="36">
        <v>7</v>
      </c>
      <c r="M16" s="335" t="str">
        <f t="shared" si="0"/>
        <v>التاريخ</v>
      </c>
      <c r="N16" s="336"/>
      <c r="O16" s="337"/>
      <c r="P16" s="369" t="str">
        <f>IF($V$9="ف01",VLOOKUP('كشوف الفصل'!$Y$9,'نتائج ف1'!A$4:N$48,10,0),IF($V$9="ف02",VLOOKUP('كشوف الفصل'!$Y$9,'نتائج ف2'!A$4:N$48,10,0),IF($V$9="ف03",VLOOKUP('كشوف الفصل'!$Y$9,'نتائج ف3'!A$4:N$48,10,0),"")))</f>
        <v>_</v>
      </c>
      <c r="Q16" s="369"/>
      <c r="R16" s="369"/>
      <c r="S16" s="341"/>
      <c r="T16" s="342"/>
      <c r="U16" s="343"/>
      <c r="V16" s="371"/>
      <c r="W16" s="371"/>
      <c r="X16" s="371"/>
      <c r="Y16" s="330"/>
      <c r="Z16" s="330"/>
      <c r="AA16" s="330"/>
      <c r="AB16" s="331"/>
      <c r="AC16" s="331"/>
    </row>
    <row r="17" spans="1:28" ht="41.25" customHeight="1">
      <c r="A17" s="36">
        <v>8</v>
      </c>
      <c r="B17" s="335" t="str">
        <f>'نتائج ف1'!K3</f>
        <v>الجغرافيا</v>
      </c>
      <c r="C17" s="336"/>
      <c r="D17" s="337"/>
      <c r="E17" s="332" t="str">
        <f>IF($V$9="ف01",VLOOKUP($Y$14,'نتائج ف1'!$A$4:$N$48,11,0),IF($V$9="ف02",VLOOKUP($Y$14,'نتائج ف2'!$A$4:$N$48,11,0),IF($V$9="ف03",VLOOKUP($Y$14,'نتائج ف3'!$A$4:$N$48,11,0),"")))</f>
        <v>_</v>
      </c>
      <c r="F17" s="333"/>
      <c r="G17" s="334"/>
      <c r="H17" s="341"/>
      <c r="I17" s="342"/>
      <c r="J17" s="343"/>
      <c r="K17" s="37"/>
      <c r="L17" s="36">
        <v>8</v>
      </c>
      <c r="M17" s="335" t="str">
        <f t="shared" si="0"/>
        <v>الجغرافيا</v>
      </c>
      <c r="N17" s="336"/>
      <c r="O17" s="337"/>
      <c r="P17" s="369" t="str">
        <f>IF($V$9="ف01",VLOOKUP('كشوف الفصل'!$Y$9,'نتائج ف1'!A$4:N$48,11,0),IF($V$9="ف02",VLOOKUP('كشوف الفصل'!$Y$9,'نتائج ف2'!A$4:N$48,11,0),IF($V$9="ف03",VLOOKUP('كشوف الفصل'!$Y$9,'نتائج ف3'!A$4:N$48,11,0),"")))</f>
        <v>_</v>
      </c>
      <c r="Q17" s="369"/>
      <c r="R17" s="369"/>
      <c r="S17" s="341"/>
      <c r="T17" s="342"/>
      <c r="U17" s="343"/>
      <c r="V17" s="39"/>
      <c r="W17" s="40"/>
      <c r="X17" s="40"/>
      <c r="Y17" s="33"/>
      <c r="Z17" s="33"/>
      <c r="AA17" s="33"/>
      <c r="AB17" s="33"/>
    </row>
    <row r="18" spans="1:28" ht="41.25" customHeight="1">
      <c r="A18" s="36">
        <v>9</v>
      </c>
      <c r="B18" s="335" t="str">
        <f>'نتائج ف1'!L3</f>
        <v xml:space="preserve">التربية التشكيلية </v>
      </c>
      <c r="C18" s="336"/>
      <c r="D18" s="337"/>
      <c r="E18" s="332">
        <f>IF($V$9="ف01",VLOOKUP($Y$14,'نتائج ف1'!$A$4:$N$48,12,0),IF($V$9="ف02",VLOOKUP($Y$14,'نتائج ف2'!$A$4:$N$48,12,0),IF($V$9="ف03",VLOOKUP($Y$14,'نتائج ف3'!$A$4:$N$48,12,0),"")))</f>
        <v>6.5</v>
      </c>
      <c r="F18" s="333"/>
      <c r="G18" s="334"/>
      <c r="H18" s="341"/>
      <c r="I18" s="342"/>
      <c r="J18" s="343"/>
      <c r="K18" s="37"/>
      <c r="L18" s="36">
        <v>9</v>
      </c>
      <c r="M18" s="335" t="str">
        <f t="shared" si="0"/>
        <v xml:space="preserve">التربية التشكيلية </v>
      </c>
      <c r="N18" s="336"/>
      <c r="O18" s="337"/>
      <c r="P18" s="369">
        <f>IF($V$9="ف01",VLOOKUP('كشوف الفصل'!$Y$9,'نتائج ف1'!A$4:N$48,12,0),IF($V$9="ف02",VLOOKUP('كشوف الفصل'!$Y$9,'نتائج ف2'!A$4:N$48,12,0),IF($V$9="ف03",VLOOKUP('كشوف الفصل'!$Y$9,'نتائج ف3'!A$4:N$48,12,0),"")))</f>
        <v>7</v>
      </c>
      <c r="Q18" s="369"/>
      <c r="R18" s="369"/>
      <c r="S18" s="341"/>
      <c r="T18" s="342"/>
      <c r="U18" s="343"/>
      <c r="W18" s="41"/>
      <c r="X18" s="33"/>
      <c r="Y18" s="33"/>
      <c r="Z18" s="33"/>
      <c r="AA18" s="33"/>
      <c r="AB18" s="33"/>
    </row>
    <row r="19" spans="1:28" ht="41.25" customHeight="1">
      <c r="A19" s="36">
        <v>10</v>
      </c>
      <c r="B19" s="335" t="str">
        <f>'نتائج ف1'!M3</f>
        <v>التربية الموسيقية</v>
      </c>
      <c r="C19" s="336"/>
      <c r="D19" s="337"/>
      <c r="E19" s="332">
        <f>IF($V$9="ف01",VLOOKUP($Y$14,'نتائج ف1'!$A$4:$N$48,13,0),IF($V$9="ف02",VLOOKUP($Y$14,'نتائج ف2'!$A$4:$N$48,13,0),IF($V$9="ف03",VLOOKUP($Y$14,'نتائج ف3'!$A$4:$N$48,13,0),"")))</f>
        <v>8</v>
      </c>
      <c r="F19" s="333"/>
      <c r="G19" s="334"/>
      <c r="H19" s="341"/>
      <c r="I19" s="342"/>
      <c r="J19" s="343"/>
      <c r="K19" s="37"/>
      <c r="L19" s="36">
        <v>10</v>
      </c>
      <c r="M19" s="335" t="str">
        <f t="shared" si="0"/>
        <v>التربية الموسيقية</v>
      </c>
      <c r="N19" s="336"/>
      <c r="O19" s="337"/>
      <c r="P19" s="369">
        <f>IF($V$9="ف01",VLOOKUP('كشوف الفصل'!$Y$9,'نتائج ف1'!A$4:N$48,13,0),IF($V$9="ف02",VLOOKUP('كشوف الفصل'!$Y$9,'نتائج ف2'!A$4:N$48,13,0),IF($V$9="ف03",VLOOKUP('كشوف الفصل'!$Y$9,'نتائج ف3'!A$4:N$48,13,0),"")))</f>
        <v>8</v>
      </c>
      <c r="Q19" s="369"/>
      <c r="R19" s="369"/>
      <c r="S19" s="341"/>
      <c r="T19" s="342"/>
      <c r="U19" s="343"/>
      <c r="W19" s="33"/>
      <c r="X19" s="33"/>
      <c r="Y19" s="33"/>
      <c r="Z19" s="33"/>
      <c r="AA19" s="33"/>
      <c r="AB19" s="33"/>
    </row>
    <row r="20" spans="1:28" ht="41.25" customHeight="1">
      <c r="A20" s="36">
        <v>11</v>
      </c>
      <c r="B20" s="335" t="str">
        <f>'نتائج ف1'!N3</f>
        <v>التربية  البدنية</v>
      </c>
      <c r="C20" s="336"/>
      <c r="D20" s="337"/>
      <c r="E20" s="332">
        <f>IF($V$9="ف01",VLOOKUP($Y$14,'نتائج ف1'!$A$4:$N$48,14,0),IF($V$9="ف02",VLOOKUP($Y$14,'نتائج ف2'!$A$4:$N$48,14,0),IF($V$9="ف03",VLOOKUP($Y$14,'نتائج ف3'!$A$4:$N$48,14,0),"")))</f>
        <v>5.5</v>
      </c>
      <c r="F20" s="333"/>
      <c r="G20" s="334"/>
      <c r="H20" s="344"/>
      <c r="I20" s="345"/>
      <c r="J20" s="346"/>
      <c r="K20" s="37"/>
      <c r="L20" s="36">
        <v>11</v>
      </c>
      <c r="M20" s="335" t="str">
        <f t="shared" si="0"/>
        <v>التربية  البدنية</v>
      </c>
      <c r="N20" s="336"/>
      <c r="O20" s="337"/>
      <c r="P20" s="369">
        <f>IF($V$9="ف01",VLOOKUP('كشوف الفصل'!$Y$9,'نتائج ف1'!A$4:N$48,14,0),IF($V$9="ف02",VLOOKUP('كشوف الفصل'!$Y$9,'نتائج ف2'!A$4:N$48,14,0),IF($V$9="ف03",VLOOKUP('كشوف الفصل'!$Y$9,'نتائج ف3'!A$4:N$48,14,0),"")))</f>
        <v>5.5</v>
      </c>
      <c r="Q20" s="369"/>
      <c r="R20" s="369"/>
      <c r="S20" s="344"/>
      <c r="T20" s="345"/>
      <c r="U20" s="346"/>
    </row>
    <row r="21" spans="1:28" ht="41.25" customHeight="1">
      <c r="A21" s="358" t="s">
        <v>20</v>
      </c>
      <c r="B21" s="359"/>
      <c r="C21" s="359"/>
      <c r="D21" s="360"/>
      <c r="E21" s="366">
        <f>IFERROR(SUM(E10:G20),"")</f>
        <v>58.5</v>
      </c>
      <c r="F21" s="367"/>
      <c r="G21" s="368"/>
      <c r="H21" s="362"/>
      <c r="I21" s="363"/>
      <c r="J21" s="364"/>
      <c r="K21" s="37"/>
      <c r="L21" s="358" t="s">
        <v>20</v>
      </c>
      <c r="M21" s="359"/>
      <c r="N21" s="359"/>
      <c r="O21" s="360"/>
      <c r="P21" s="366">
        <f>IFERROR(SUM(P10:R20),"")</f>
        <v>64</v>
      </c>
      <c r="Q21" s="367"/>
      <c r="R21" s="368"/>
      <c r="S21" s="362"/>
      <c r="T21" s="363"/>
      <c r="U21" s="364"/>
    </row>
    <row r="22" spans="1:28" ht="57.75" customHeight="1">
      <c r="A22" s="349" t="s">
        <v>2</v>
      </c>
      <c r="B22" s="349"/>
      <c r="C22" s="349"/>
      <c r="D22" s="42"/>
      <c r="E22" s="365">
        <f>IFERROR(E21/COUNTIF(E10:G20,"&gt;0"),"")</f>
        <v>7.3125</v>
      </c>
      <c r="F22" s="365"/>
      <c r="G22" s="365"/>
      <c r="H22" s="361"/>
      <c r="I22" s="361"/>
      <c r="J22" s="361"/>
      <c r="K22" s="30"/>
      <c r="L22" s="349" t="s">
        <v>2</v>
      </c>
      <c r="M22" s="349"/>
      <c r="N22" s="349"/>
      <c r="O22" s="42"/>
      <c r="P22" s="365">
        <f>AVERAGE(P10:R20)</f>
        <v>8</v>
      </c>
      <c r="Q22" s="365"/>
      <c r="R22" s="365"/>
      <c r="S22" s="361"/>
      <c r="T22" s="361"/>
      <c r="U22" s="361"/>
    </row>
    <row r="23" spans="1:28" ht="41.25" customHeight="1">
      <c r="A23" s="30"/>
      <c r="B23" s="355"/>
      <c r="C23" s="355"/>
      <c r="D23" s="355"/>
      <c r="E23" s="355"/>
      <c r="F23" s="355"/>
      <c r="G23" s="355"/>
      <c r="H23" s="355"/>
      <c r="I23" s="355"/>
      <c r="J23" s="355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</row>
    <row r="24" spans="1:28" ht="15" customHeight="1">
      <c r="A24" s="319" t="s">
        <v>37</v>
      </c>
      <c r="B24" s="319"/>
      <c r="C24" s="43"/>
      <c r="D24" s="43"/>
      <c r="E24" s="43"/>
      <c r="F24" s="43"/>
      <c r="G24" s="43"/>
      <c r="H24" s="43"/>
      <c r="I24" s="43"/>
      <c r="J24" s="30"/>
      <c r="K24" s="30"/>
      <c r="L24" s="319" t="s">
        <v>37</v>
      </c>
      <c r="M24" s="319"/>
      <c r="N24" s="43"/>
      <c r="O24" s="43"/>
      <c r="P24" s="43"/>
      <c r="Q24" s="43"/>
      <c r="R24" s="43"/>
      <c r="S24" s="43"/>
      <c r="T24" s="43"/>
      <c r="U24" s="30"/>
    </row>
    <row r="25" spans="1:28" ht="15" customHeight="1">
      <c r="A25" s="319"/>
      <c r="B25" s="319"/>
      <c r="C25" s="43"/>
      <c r="D25" s="320" t="s">
        <v>38</v>
      </c>
      <c r="E25" s="320"/>
      <c r="F25" s="43"/>
      <c r="G25" s="43"/>
      <c r="I25" s="321" t="s">
        <v>74</v>
      </c>
      <c r="J25" s="321"/>
      <c r="K25" s="30"/>
      <c r="L25" s="319"/>
      <c r="M25" s="319"/>
      <c r="N25" s="43"/>
      <c r="O25" s="320" t="s">
        <v>38</v>
      </c>
      <c r="P25" s="320"/>
      <c r="Q25" s="43"/>
      <c r="R25" s="43"/>
      <c r="T25" s="321" t="s">
        <v>74</v>
      </c>
      <c r="U25" s="321"/>
    </row>
    <row r="26" spans="1:28" ht="15" customHeight="1">
      <c r="A26" s="319"/>
      <c r="B26" s="319"/>
      <c r="C26" s="43"/>
      <c r="D26" s="320"/>
      <c r="E26" s="320"/>
      <c r="F26" s="43"/>
      <c r="G26" s="43"/>
      <c r="I26" s="321"/>
      <c r="J26" s="321"/>
      <c r="K26" s="30"/>
      <c r="L26" s="319"/>
      <c r="M26" s="319"/>
      <c r="N26" s="43"/>
      <c r="O26" s="320"/>
      <c r="P26" s="320"/>
      <c r="Q26" s="43"/>
      <c r="R26" s="43"/>
      <c r="T26" s="321"/>
      <c r="U26" s="321"/>
    </row>
    <row r="27" spans="1:28" ht="15" customHeight="1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</row>
    <row r="28" spans="1:28" ht="15" customHeight="1">
      <c r="A28" s="30"/>
      <c r="B28" s="30"/>
      <c r="C28" s="30"/>
      <c r="D28" s="30"/>
      <c r="E28" s="30"/>
      <c r="F28" s="30"/>
      <c r="G28" s="30"/>
      <c r="H28" s="30"/>
      <c r="I28" s="322" t="s">
        <v>75</v>
      </c>
      <c r="J28" s="323"/>
      <c r="K28" s="30"/>
      <c r="L28" s="30"/>
      <c r="M28" s="30"/>
      <c r="N28" s="30"/>
      <c r="O28" s="30"/>
      <c r="P28" s="30"/>
      <c r="Q28" s="30"/>
      <c r="R28" s="30"/>
      <c r="S28" s="30"/>
      <c r="T28" s="322" t="s">
        <v>75</v>
      </c>
      <c r="U28" s="323"/>
    </row>
    <row r="29" spans="1:28" ht="10.5" customHeight="1">
      <c r="A29" s="30"/>
      <c r="B29" s="30"/>
      <c r="C29" s="30"/>
      <c r="D29" s="30"/>
      <c r="E29" s="30"/>
      <c r="F29" s="30"/>
      <c r="G29" s="30"/>
      <c r="H29" s="30"/>
      <c r="I29" s="323"/>
      <c r="J29" s="323"/>
      <c r="K29" s="30"/>
      <c r="L29" s="30"/>
      <c r="M29" s="30"/>
      <c r="N29" s="30"/>
      <c r="O29" s="30"/>
      <c r="P29" s="30"/>
      <c r="Q29" s="30"/>
      <c r="R29" s="30"/>
      <c r="S29" s="30"/>
      <c r="T29" s="323"/>
      <c r="U29" s="323"/>
    </row>
    <row r="30" spans="1:28" ht="15" customHeight="1">
      <c r="A30" s="30"/>
      <c r="B30" s="30"/>
      <c r="C30" s="30"/>
      <c r="D30" s="30"/>
      <c r="E30" s="30"/>
      <c r="F30" s="30"/>
      <c r="G30" s="30"/>
      <c r="H30" s="30"/>
      <c r="I30" s="323"/>
      <c r="J30" s="323"/>
      <c r="K30" s="30"/>
      <c r="L30" s="30"/>
      <c r="M30" s="30"/>
      <c r="N30" s="30"/>
      <c r="O30" s="30"/>
      <c r="P30" s="30"/>
      <c r="Q30" s="30"/>
      <c r="R30" s="30"/>
      <c r="S30" s="30"/>
      <c r="T30" s="323"/>
      <c r="U30" s="323"/>
    </row>
    <row r="31" spans="1:28" ht="15" customHeight="1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</row>
    <row r="32" spans="1:28" ht="15" customHeight="1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</row>
    <row r="33" spans="1:21" ht="15" customHeight="1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</row>
    <row r="34" spans="1:21" ht="15" hidden="1" customHeight="1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</row>
    <row r="35" spans="1:21" ht="15" hidden="1" customHeight="1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</row>
    <row r="36" spans="1:21" ht="15" hidden="1" customHeight="1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1:21" ht="15" hidden="1" customHeight="1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</row>
    <row r="38" spans="1:21" ht="15" hidden="1" customHeight="1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</row>
    <row r="39" spans="1:21" ht="15" hidden="1" customHeight="1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</row>
    <row r="40" spans="1:21" ht="15" hidden="1" customHeight="1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:21" ht="15" hidden="1" customHeight="1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</row>
    <row r="42" spans="1:21" ht="15" hidden="1" customHeight="1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1:21" ht="15" hidden="1" customHeight="1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1:21" ht="15" hidden="1" customHeight="1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:21" ht="15" hidden="1" customHeight="1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1:21" ht="15" hidden="1" customHeight="1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1:21" ht="15" hidden="1" customHeight="1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</row>
    <row r="48" spans="1:21" ht="15" hidden="1" customHeight="1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</row>
    <row r="49" spans="1:21" ht="15" hidden="1" customHeight="1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</row>
    <row r="50" spans="1:21" ht="15" hidden="1" customHeight="1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</row>
    <row r="51" spans="1:21" ht="15" hidden="1" customHeight="1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</row>
    <row r="52" spans="1:21" ht="15" hidden="1" customHeight="1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</row>
    <row r="53" spans="1:21" ht="15" hidden="1" customHeight="1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</row>
    <row r="54" spans="1:21" ht="15" hidden="1" customHeight="1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</row>
    <row r="55" spans="1:21" ht="15" hidden="1" customHeigh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</row>
    <row r="56" spans="1:21" ht="15" hidden="1" customHeight="1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</row>
    <row r="57" spans="1:21" ht="15" hidden="1" customHeight="1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</row>
    <row r="58" spans="1:21" ht="15" hidden="1" customHeight="1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:21" ht="15" hidden="1" customHeight="1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:21" ht="15" hidden="1" customHeight="1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</row>
  </sheetData>
  <sheetProtection password="C66D" sheet="1" objects="1" scenarios="1" selectLockedCells="1"/>
  <mergeCells count="116">
    <mergeCell ref="Z1:AC5"/>
    <mergeCell ref="V14:X16"/>
    <mergeCell ref="P9:R9"/>
    <mergeCell ref="S9:U9"/>
    <mergeCell ref="N1:P1"/>
    <mergeCell ref="I1:J2"/>
    <mergeCell ref="T1:U2"/>
    <mergeCell ref="M19:O19"/>
    <mergeCell ref="M20:O20"/>
    <mergeCell ref="P20:R20"/>
    <mergeCell ref="P15:R15"/>
    <mergeCell ref="M16:O16"/>
    <mergeCell ref="P16:R16"/>
    <mergeCell ref="P11:R11"/>
    <mergeCell ref="M12:O12"/>
    <mergeCell ref="P12:R12"/>
    <mergeCell ref="M13:O13"/>
    <mergeCell ref="I4:J4"/>
    <mergeCell ref="I5:J5"/>
    <mergeCell ref="S22:U22"/>
    <mergeCell ref="S10:U20"/>
    <mergeCell ref="L4:M4"/>
    <mergeCell ref="N4:O4"/>
    <mergeCell ref="R4:S4"/>
    <mergeCell ref="T4:U4"/>
    <mergeCell ref="L5:M5"/>
    <mergeCell ref="N5:O5"/>
    <mergeCell ref="R5:S5"/>
    <mergeCell ref="T5:U5"/>
    <mergeCell ref="L21:O21"/>
    <mergeCell ref="P21:R21"/>
    <mergeCell ref="S21:U21"/>
    <mergeCell ref="M10:O10"/>
    <mergeCell ref="P10:R10"/>
    <mergeCell ref="M11:O11"/>
    <mergeCell ref="L6:M6"/>
    <mergeCell ref="N6:O6"/>
    <mergeCell ref="P13:R13"/>
    <mergeCell ref="L7:M7"/>
    <mergeCell ref="N7:O7"/>
    <mergeCell ref="P7:R7"/>
    <mergeCell ref="S7:U7"/>
    <mergeCell ref="M9:O9"/>
    <mergeCell ref="L22:N22"/>
    <mergeCell ref="M18:O18"/>
    <mergeCell ref="P18:R18"/>
    <mergeCell ref="M14:O14"/>
    <mergeCell ref="P14:R14"/>
    <mergeCell ref="M15:O15"/>
    <mergeCell ref="M17:O17"/>
    <mergeCell ref="P17:R17"/>
    <mergeCell ref="P19:R19"/>
    <mergeCell ref="P22:R22"/>
    <mergeCell ref="B23:D23"/>
    <mergeCell ref="E23:G23"/>
    <mergeCell ref="A7:B7"/>
    <mergeCell ref="E7:G7"/>
    <mergeCell ref="H7:J7"/>
    <mergeCell ref="A21:D21"/>
    <mergeCell ref="E17:G17"/>
    <mergeCell ref="E16:G16"/>
    <mergeCell ref="H23:J23"/>
    <mergeCell ref="H22:J22"/>
    <mergeCell ref="H21:J21"/>
    <mergeCell ref="B20:D20"/>
    <mergeCell ref="B19:D19"/>
    <mergeCell ref="E22:G22"/>
    <mergeCell ref="E21:G21"/>
    <mergeCell ref="E20:G20"/>
    <mergeCell ref="E18:G18"/>
    <mergeCell ref="C1:E1"/>
    <mergeCell ref="A5:B5"/>
    <mergeCell ref="C4:D4"/>
    <mergeCell ref="C5:D5"/>
    <mergeCell ref="A22:C22"/>
    <mergeCell ref="B14:D14"/>
    <mergeCell ref="B13:D13"/>
    <mergeCell ref="E19:G19"/>
    <mergeCell ref="B16:D16"/>
    <mergeCell ref="B17:D17"/>
    <mergeCell ref="B18:D18"/>
    <mergeCell ref="B11:D11"/>
    <mergeCell ref="E11:G11"/>
    <mergeCell ref="C7:D7"/>
    <mergeCell ref="A4:B4"/>
    <mergeCell ref="G5:H5"/>
    <mergeCell ref="G4:H4"/>
    <mergeCell ref="B9:D9"/>
    <mergeCell ref="E9:G9"/>
    <mergeCell ref="H9:J9"/>
    <mergeCell ref="A6:B6"/>
    <mergeCell ref="C6:D6"/>
    <mergeCell ref="A24:B26"/>
    <mergeCell ref="D25:E26"/>
    <mergeCell ref="I25:J26"/>
    <mergeCell ref="I28:J30"/>
    <mergeCell ref="L24:M26"/>
    <mergeCell ref="O25:P26"/>
    <mergeCell ref="T25:U26"/>
    <mergeCell ref="T28:U30"/>
    <mergeCell ref="Y6:AC7"/>
    <mergeCell ref="V6:W7"/>
    <mergeCell ref="Y12:AC13"/>
    <mergeCell ref="V9:X11"/>
    <mergeCell ref="Y9:AA11"/>
    <mergeCell ref="Y14:AA16"/>
    <mergeCell ref="AB14:AC16"/>
    <mergeCell ref="E14:G14"/>
    <mergeCell ref="E15:G15"/>
    <mergeCell ref="B15:D15"/>
    <mergeCell ref="E13:G13"/>
    <mergeCell ref="B10:D10"/>
    <mergeCell ref="B12:D12"/>
    <mergeCell ref="H10:J20"/>
    <mergeCell ref="E10:G10"/>
    <mergeCell ref="E12:G12"/>
  </mergeCells>
  <dataValidations count="3">
    <dataValidation allowBlank="1" showInputMessage="1" showErrorMessage="1" error="لا يمكن" sqref="W12:X12"/>
    <dataValidation allowBlank="1" showInputMessage="1" showErrorMessage="1" error="لا يمكن لأكبر من 45" sqref="X7:X8 W8"/>
    <dataValidation type="list" allowBlank="1" showInputMessage="1" showErrorMessage="1" sqref="V9">
      <formula1>"ف01,ف02,ف03"</formula1>
    </dataValidation>
  </dataValidations>
  <printOptions verticalCentered="1"/>
  <pageMargins left="0.19685039370078741" right="0.39370078740157483" top="0.19685039370078741" bottom="0.19685039370078741" header="0.19685039370078741" footer="0.19685039370078741"/>
  <pageSetup paperSize="9" scale="55" orientation="landscape" verticalDpi="0" r:id="rId1"/>
  <colBreaks count="1" manualBreakCount="1">
    <brk id="21" max="32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قفففففففففففففففف" error="أكتب عدد فردي">
          <x14:formula1>
            <xm:f>'م السنوي'!$O$2:$O$24</xm:f>
          </x14:formula1>
          <xm:sqref>Y9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K74"/>
  <sheetViews>
    <sheetView showGridLines="0" rightToLeft="1" zoomScaleNormal="100" workbookViewId="0">
      <selection activeCell="U37" sqref="U37"/>
    </sheetView>
  </sheetViews>
  <sheetFormatPr baseColWidth="10" defaultColWidth="0" defaultRowHeight="14.25" zeroHeight="1"/>
  <cols>
    <col min="1" max="1" width="5.25" style="31" customWidth="1"/>
    <col min="2" max="2" width="11.375" style="31" customWidth="1"/>
    <col min="3" max="3" width="12.625" style="31" customWidth="1"/>
    <col min="4" max="6" width="6.375" style="31" customWidth="1"/>
    <col min="7" max="7" width="8" style="31" customWidth="1"/>
    <col min="8" max="10" width="6.375" style="31" customWidth="1"/>
    <col min="11" max="11" width="8" style="31" customWidth="1"/>
    <col min="12" max="14" width="6.375" style="31" customWidth="1"/>
    <col min="15" max="15" width="8" style="31" customWidth="1"/>
    <col min="16" max="17" width="8.375" style="31" customWidth="1"/>
    <col min="18" max="18" width="17.125" style="31" customWidth="1"/>
    <col min="19" max="22" width="11.375" style="31" customWidth="1"/>
    <col min="23" max="16364" width="11.375" hidden="1"/>
    <col min="16366" max="16384" width="11.375" hidden="1"/>
  </cols>
  <sheetData>
    <row r="1" spans="1:26" ht="25.5">
      <c r="A1" s="395" t="s">
        <v>29</v>
      </c>
      <c r="B1" s="395"/>
      <c r="C1" s="396" t="str">
        <f>الرئيسية!C8</f>
        <v>الشهداء مواجي</v>
      </c>
      <c r="D1" s="396"/>
      <c r="E1" s="396"/>
      <c r="O1" s="267" t="s">
        <v>101</v>
      </c>
      <c r="P1" s="267"/>
      <c r="Q1" s="397" t="str">
        <f>الرئيسية!H8</f>
        <v xml:space="preserve"> السفير المجد</v>
      </c>
      <c r="R1" s="397"/>
    </row>
    <row r="2" spans="1:26" ht="20.25" customHeight="1">
      <c r="M2" s="147"/>
      <c r="N2" s="147"/>
      <c r="O2" s="267" t="s">
        <v>102</v>
      </c>
      <c r="P2" s="267"/>
      <c r="Q2" s="397" t="str">
        <f>الرئيسية!H9</f>
        <v>...............</v>
      </c>
      <c r="R2" s="397"/>
    </row>
    <row r="3" spans="1:26" ht="24" customHeight="1">
      <c r="A3" s="148"/>
      <c r="B3" s="148"/>
      <c r="C3" s="149"/>
      <c r="D3" s="383" t="s">
        <v>100</v>
      </c>
      <c r="E3" s="383"/>
      <c r="F3" s="383"/>
      <c r="G3" s="383"/>
      <c r="H3" s="383"/>
      <c r="I3" s="383"/>
      <c r="J3" s="383"/>
      <c r="K3" s="383" t="str">
        <f>الرئيسية!H7</f>
        <v>الثانية ابتدائي</v>
      </c>
      <c r="L3" s="383"/>
      <c r="M3" s="398" t="str">
        <f>الرئيسية!H6</f>
        <v>2016/2017</v>
      </c>
      <c r="N3" s="398"/>
      <c r="O3" s="150"/>
      <c r="P3" s="151"/>
      <c r="Q3" s="151"/>
      <c r="R3" s="148"/>
      <c r="Z3">
        <v>1</v>
      </c>
    </row>
    <row r="4" spans="1:26" ht="18" customHeight="1">
      <c r="A4" s="384" t="s">
        <v>4</v>
      </c>
      <c r="B4" s="386" t="s">
        <v>98</v>
      </c>
      <c r="C4" s="387"/>
      <c r="D4" s="390" t="s">
        <v>0</v>
      </c>
      <c r="E4" s="391"/>
      <c r="F4" s="391"/>
      <c r="G4" s="392"/>
      <c r="H4" s="390" t="s">
        <v>19</v>
      </c>
      <c r="I4" s="391"/>
      <c r="J4" s="391"/>
      <c r="K4" s="392"/>
      <c r="L4" s="373" t="s">
        <v>3</v>
      </c>
      <c r="M4" s="374"/>
      <c r="N4" s="374"/>
      <c r="O4" s="375"/>
      <c r="P4" s="376" t="s">
        <v>93</v>
      </c>
      <c r="Q4" s="378" t="s">
        <v>99</v>
      </c>
      <c r="R4" s="380" t="s">
        <v>40</v>
      </c>
      <c r="Z4">
        <v>3</v>
      </c>
    </row>
    <row r="5" spans="1:26" ht="20.25" customHeight="1">
      <c r="A5" s="385"/>
      <c r="B5" s="388"/>
      <c r="C5" s="389"/>
      <c r="D5" s="152" t="s">
        <v>94</v>
      </c>
      <c r="E5" s="152" t="s">
        <v>95</v>
      </c>
      <c r="F5" s="153" t="s">
        <v>96</v>
      </c>
      <c r="G5" s="154" t="s">
        <v>97</v>
      </c>
      <c r="H5" s="152" t="s">
        <v>94</v>
      </c>
      <c r="I5" s="152" t="s">
        <v>95</v>
      </c>
      <c r="J5" s="152" t="s">
        <v>96</v>
      </c>
      <c r="K5" s="154" t="s">
        <v>97</v>
      </c>
      <c r="L5" s="152" t="s">
        <v>94</v>
      </c>
      <c r="M5" s="152" t="s">
        <v>95</v>
      </c>
      <c r="N5" s="152" t="s">
        <v>96</v>
      </c>
      <c r="O5" s="154" t="s">
        <v>97</v>
      </c>
      <c r="P5" s="377"/>
      <c r="Q5" s="379"/>
      <c r="R5" s="380"/>
      <c r="Z5">
        <v>5</v>
      </c>
    </row>
    <row r="6" spans="1:26" ht="23.25" customHeight="1">
      <c r="A6" s="161">
        <v>1</v>
      </c>
      <c r="B6" s="155" t="str">
        <f>IF('قائمة التلامي'!B5=0,"",'قائمة التلامي'!B5)</f>
        <v>A</v>
      </c>
      <c r="C6" s="155" t="str">
        <f>IF('قائمة التلامي'!C5=0,"",'قائمة التلامي'!C5)</f>
        <v>a</v>
      </c>
      <c r="D6" s="156">
        <f>IF('نتائج ف1'!D4=0,"",'نتائج ف1'!D4)</f>
        <v>10</v>
      </c>
      <c r="E6" s="156">
        <f>IF('نتائج ف2'!D4=0,"",'نتائج ف2'!D4)</f>
        <v>9</v>
      </c>
      <c r="F6" s="156">
        <f>IF('نتائج ف3'!D4=0,"",'نتائج ف3'!D4)</f>
        <v>10</v>
      </c>
      <c r="G6" s="162">
        <f>IFERROR(AVERAGE(D6:F6),"")</f>
        <v>9.6666666666666661</v>
      </c>
      <c r="H6" s="156" t="str">
        <f>IF('نتائج ف1'!E4=0,"",'نتائج ف1'!E4)</f>
        <v>_</v>
      </c>
      <c r="I6" s="156" t="str">
        <f>IF('نتائج ف2'!E4=0,"",'نتائج ف2'!E4)</f>
        <v>_</v>
      </c>
      <c r="J6" s="156" t="str">
        <f>IF('نتائج ف3'!E4=0,"",'نتائج ف3'!E4)</f>
        <v>_</v>
      </c>
      <c r="K6" s="162" t="str">
        <f>IFERROR(AVERAGE(H6:J6),"")</f>
        <v/>
      </c>
      <c r="L6" s="156">
        <f>IF('نتائج ف1'!F4=0,"",'نتائج ف1'!F4)</f>
        <v>10</v>
      </c>
      <c r="M6" s="156">
        <f>IF('نتائج ف2'!F4=0,"",'نتائج ف2'!F4)</f>
        <v>10</v>
      </c>
      <c r="N6" s="156">
        <f>IF('نتائج ف3'!F4=0,"",'نتائج ف3'!F4)</f>
        <v>10</v>
      </c>
      <c r="O6" s="162">
        <f>IFERROR(AVERAGE(L6:N6),"")</f>
        <v>10</v>
      </c>
      <c r="P6" s="157">
        <f>IFERROR(AVERAGE(G6,K6,O6),"")</f>
        <v>9.8333333333333321</v>
      </c>
      <c r="Q6" s="158">
        <f>IFERROR(AVERAGE(O6,O6,K6,G6,G6),"")</f>
        <v>9.8333333333333321</v>
      </c>
      <c r="R6" s="159"/>
      <c r="Z6">
        <v>7</v>
      </c>
    </row>
    <row r="7" spans="1:26" ht="23.25" customHeight="1">
      <c r="A7" s="161">
        <v>2</v>
      </c>
      <c r="B7" s="155" t="str">
        <f>IF('قائمة التلامي'!B6=0,"",'قائمة التلامي'!B6)</f>
        <v>B</v>
      </c>
      <c r="C7" s="155" t="str">
        <f>IF('قائمة التلامي'!C6=0,"",'قائمة التلامي'!C6)</f>
        <v>b</v>
      </c>
      <c r="D7" s="156">
        <f>IF('نتائج ف1'!D5=0,"",'نتائج ف1'!D5)</f>
        <v>10</v>
      </c>
      <c r="E7" s="156">
        <f>IF('نتائج ف2'!D5=0,"",'نتائج ف2'!D5)</f>
        <v>10</v>
      </c>
      <c r="F7" s="156">
        <f>IF('نتائج ف3'!D5=0,"",'نتائج ف3'!D5)</f>
        <v>9.5</v>
      </c>
      <c r="G7" s="162">
        <f t="shared" ref="G7:G50" si="0">IFERROR(AVERAGE(D7:F7),"")</f>
        <v>9.8333333333333339</v>
      </c>
      <c r="H7" s="156" t="str">
        <f>IF('نتائج ف1'!E5=0,"",'نتائج ف1'!E5)</f>
        <v>_</v>
      </c>
      <c r="I7" s="156" t="str">
        <f>IF('نتائج ف2'!E5=0,"",'نتائج ف2'!E5)</f>
        <v>_</v>
      </c>
      <c r="J7" s="156" t="str">
        <f>IF('نتائج ف3'!E5=0,"",'نتائج ف3'!E5)</f>
        <v>_</v>
      </c>
      <c r="K7" s="162" t="str">
        <f t="shared" ref="K7:K50" si="1">IFERROR(AVERAGE(H7:J7),"")</f>
        <v/>
      </c>
      <c r="L7" s="156">
        <f>IF('نتائج ف1'!F5=0,"",'نتائج ف1'!F5)</f>
        <v>9.5</v>
      </c>
      <c r="M7" s="156">
        <f>IF('نتائج ف2'!F5=0,"",'نتائج ف2'!F5)</f>
        <v>9.5</v>
      </c>
      <c r="N7" s="156">
        <f>IF('نتائج ف3'!F5=0,"",'نتائج ف3'!F5)</f>
        <v>10</v>
      </c>
      <c r="O7" s="162">
        <f t="shared" ref="O7:O50" si="2">IFERROR(AVERAGE(L7:N7),"")</f>
        <v>9.6666666666666661</v>
      </c>
      <c r="P7" s="157">
        <f t="shared" ref="P7:P50" si="3">IFERROR(AVERAGE(G7,K7,O7),"")</f>
        <v>9.75</v>
      </c>
      <c r="Q7" s="158">
        <f t="shared" ref="Q7:Q50" si="4">IFERROR(AVERAGE(O7,O7,K7,G7,G7),"")</f>
        <v>9.75</v>
      </c>
      <c r="R7" s="159"/>
      <c r="Z7">
        <v>9</v>
      </c>
    </row>
    <row r="8" spans="1:26" ht="23.25" customHeight="1">
      <c r="A8" s="161">
        <v>3</v>
      </c>
      <c r="B8" s="155" t="str">
        <f>IF('قائمة التلامي'!B7=0,"",'قائمة التلامي'!B7)</f>
        <v>C</v>
      </c>
      <c r="C8" s="155" t="str">
        <f>IF('قائمة التلامي'!C7=0,"",'قائمة التلامي'!C7)</f>
        <v>c</v>
      </c>
      <c r="D8" s="156">
        <f>IF('نتائج ف1'!D6=0,"",'نتائج ف1'!D6)</f>
        <v>10</v>
      </c>
      <c r="E8" s="156">
        <f>IF('نتائج ف2'!D6=0,"",'نتائج ف2'!D6)</f>
        <v>9</v>
      </c>
      <c r="F8" s="156">
        <f>IF('نتائج ف3'!D6=0,"",'نتائج ف3'!D6)</f>
        <v>9</v>
      </c>
      <c r="G8" s="162">
        <f t="shared" si="0"/>
        <v>9.3333333333333339</v>
      </c>
      <c r="H8" s="156" t="str">
        <f>IF('نتائج ف1'!E6=0,"",'نتائج ف1'!E6)</f>
        <v>_</v>
      </c>
      <c r="I8" s="156" t="str">
        <f>IF('نتائج ف2'!E6=0,"",'نتائج ف2'!E6)</f>
        <v>_</v>
      </c>
      <c r="J8" s="156" t="str">
        <f>IF('نتائج ف3'!E6=0,"",'نتائج ف3'!E6)</f>
        <v>_</v>
      </c>
      <c r="K8" s="162" t="str">
        <f t="shared" si="1"/>
        <v/>
      </c>
      <c r="L8" s="156">
        <f>IF('نتائج ف1'!F6=0,"",'نتائج ف1'!F6)</f>
        <v>8</v>
      </c>
      <c r="M8" s="156">
        <f>IF('نتائج ف2'!F6=0,"",'نتائج ف2'!F6)</f>
        <v>9</v>
      </c>
      <c r="N8" s="156">
        <f>IF('نتائج ف3'!F6=0,"",'نتائج ف3'!F6)</f>
        <v>8.5</v>
      </c>
      <c r="O8" s="162">
        <f t="shared" si="2"/>
        <v>8.5</v>
      </c>
      <c r="P8" s="157">
        <f t="shared" si="3"/>
        <v>8.9166666666666679</v>
      </c>
      <c r="Q8" s="158">
        <f t="shared" si="4"/>
        <v>8.9166666666666679</v>
      </c>
      <c r="R8" s="159"/>
      <c r="Z8">
        <v>11</v>
      </c>
    </row>
    <row r="9" spans="1:26" ht="23.25" customHeight="1">
      <c r="A9" s="161">
        <v>4</v>
      </c>
      <c r="B9" s="155" t="str">
        <f>IF('قائمة التلامي'!B8=0,"",'قائمة التلامي'!B8)</f>
        <v>D</v>
      </c>
      <c r="C9" s="155" t="str">
        <f>IF('قائمة التلامي'!C8=0,"",'قائمة التلامي'!C8)</f>
        <v>d</v>
      </c>
      <c r="D9" s="156">
        <f>IF('نتائج ف1'!D7=0,"",'نتائج ف1'!D7)</f>
        <v>9</v>
      </c>
      <c r="E9" s="156">
        <f>IF('نتائج ف2'!D7=0,"",'نتائج ف2'!D7)</f>
        <v>9.5</v>
      </c>
      <c r="F9" s="156">
        <f>IF('نتائج ف3'!D7=0,"",'نتائج ف3'!D7)</f>
        <v>9</v>
      </c>
      <c r="G9" s="162">
        <f t="shared" si="0"/>
        <v>9.1666666666666661</v>
      </c>
      <c r="H9" s="156" t="str">
        <f>IF('نتائج ف1'!E7=0,"",'نتائج ف1'!E7)</f>
        <v>_</v>
      </c>
      <c r="I9" s="156" t="str">
        <f>IF('نتائج ف2'!E7=0,"",'نتائج ف2'!E7)</f>
        <v>_</v>
      </c>
      <c r="J9" s="156" t="str">
        <f>IF('نتائج ف3'!E7=0,"",'نتائج ف3'!E7)</f>
        <v>_</v>
      </c>
      <c r="K9" s="162" t="str">
        <f t="shared" si="1"/>
        <v/>
      </c>
      <c r="L9" s="156">
        <f>IF('نتائج ف1'!F7=0,"",'نتائج ف1'!F7)</f>
        <v>10</v>
      </c>
      <c r="M9" s="156">
        <f>IF('نتائج ف2'!F7=0,"",'نتائج ف2'!F7)</f>
        <v>8</v>
      </c>
      <c r="N9" s="156">
        <f>IF('نتائج ف3'!F7=0,"",'نتائج ف3'!F7)</f>
        <v>8.5</v>
      </c>
      <c r="O9" s="162">
        <f t="shared" si="2"/>
        <v>8.8333333333333339</v>
      </c>
      <c r="P9" s="157">
        <f t="shared" si="3"/>
        <v>9</v>
      </c>
      <c r="Q9" s="158">
        <f t="shared" si="4"/>
        <v>9</v>
      </c>
      <c r="R9" s="159"/>
      <c r="Z9">
        <v>13</v>
      </c>
    </row>
    <row r="10" spans="1:26" ht="23.25" customHeight="1">
      <c r="A10" s="161">
        <v>5</v>
      </c>
      <c r="B10" s="155" t="str">
        <f>IF('قائمة التلامي'!B9=0,"",'قائمة التلامي'!B9)</f>
        <v>E</v>
      </c>
      <c r="C10" s="155" t="str">
        <f>IF('قائمة التلامي'!C9=0,"",'قائمة التلامي'!C9)</f>
        <v>e</v>
      </c>
      <c r="D10" s="156">
        <f>IF('نتائج ف1'!D8=0,"",'نتائج ف1'!D8)</f>
        <v>10</v>
      </c>
      <c r="E10" s="156">
        <f>IF('نتائج ف2'!D8=0,"",'نتائج ف2'!D8)</f>
        <v>9</v>
      </c>
      <c r="F10" s="156">
        <f>IF('نتائج ف3'!D8=0,"",'نتائج ف3'!D8)</f>
        <v>9.5</v>
      </c>
      <c r="G10" s="162">
        <f t="shared" si="0"/>
        <v>9.5</v>
      </c>
      <c r="H10" s="156" t="str">
        <f>IF('نتائج ف1'!E8=0,"",'نتائج ف1'!E8)</f>
        <v>_</v>
      </c>
      <c r="I10" s="156" t="str">
        <f>IF('نتائج ف2'!E8=0,"",'نتائج ف2'!E8)</f>
        <v>_</v>
      </c>
      <c r="J10" s="156" t="str">
        <f>IF('نتائج ف3'!E8=0,"",'نتائج ف3'!E8)</f>
        <v>_</v>
      </c>
      <c r="K10" s="162" t="str">
        <f t="shared" si="1"/>
        <v/>
      </c>
      <c r="L10" s="156">
        <f>IF('نتائج ف1'!F8=0,"",'نتائج ف1'!F8)</f>
        <v>10</v>
      </c>
      <c r="M10" s="156">
        <f>IF('نتائج ف2'!F8=0,"",'نتائج ف2'!F8)</f>
        <v>9.5</v>
      </c>
      <c r="N10" s="156">
        <f>IF('نتائج ف3'!F8=0,"",'نتائج ف3'!F8)</f>
        <v>10</v>
      </c>
      <c r="O10" s="162">
        <f t="shared" si="2"/>
        <v>9.8333333333333339</v>
      </c>
      <c r="P10" s="157">
        <f t="shared" si="3"/>
        <v>9.6666666666666679</v>
      </c>
      <c r="Q10" s="158">
        <f t="shared" si="4"/>
        <v>9.6666666666666679</v>
      </c>
      <c r="R10" s="159"/>
      <c r="Z10">
        <v>15</v>
      </c>
    </row>
    <row r="11" spans="1:26" ht="23.25" customHeight="1">
      <c r="A11" s="161">
        <v>6</v>
      </c>
      <c r="B11" s="155" t="str">
        <f>IF('قائمة التلامي'!B10=0,"",'قائمة التلامي'!B10)</f>
        <v>F</v>
      </c>
      <c r="C11" s="155" t="str">
        <f>IF('قائمة التلامي'!C10=0,"",'قائمة التلامي'!C10)</f>
        <v>f</v>
      </c>
      <c r="D11" s="156">
        <f>IF('نتائج ف1'!D9=0,"",'نتائج ف1'!D9)</f>
        <v>10</v>
      </c>
      <c r="E11" s="156">
        <f>IF('نتائج ف2'!D9=0,"",'نتائج ف2'!D9)</f>
        <v>10</v>
      </c>
      <c r="F11" s="156">
        <f>IF('نتائج ف3'!D9=0,"",'نتائج ف3'!D9)</f>
        <v>9</v>
      </c>
      <c r="G11" s="162">
        <f t="shared" si="0"/>
        <v>9.6666666666666661</v>
      </c>
      <c r="H11" s="156" t="str">
        <f>IF('نتائج ف1'!E9=0,"",'نتائج ف1'!E9)</f>
        <v>_</v>
      </c>
      <c r="I11" s="156" t="str">
        <f>IF('نتائج ف2'!E9=0,"",'نتائج ف2'!E9)</f>
        <v>_</v>
      </c>
      <c r="J11" s="156" t="str">
        <f>IF('نتائج ف3'!E9=0,"",'نتائج ف3'!E9)</f>
        <v>_</v>
      </c>
      <c r="K11" s="162" t="str">
        <f t="shared" si="1"/>
        <v/>
      </c>
      <c r="L11" s="156">
        <f>IF('نتائج ف1'!F9=0,"",'نتائج ف1'!F9)</f>
        <v>10</v>
      </c>
      <c r="M11" s="156">
        <f>IF('نتائج ف2'!F9=0,"",'نتائج ف2'!F9)</f>
        <v>9.5</v>
      </c>
      <c r="N11" s="156">
        <f>IF('نتائج ف3'!F9=0,"",'نتائج ف3'!F9)</f>
        <v>9.5</v>
      </c>
      <c r="O11" s="162">
        <f t="shared" si="2"/>
        <v>9.6666666666666661</v>
      </c>
      <c r="P11" s="157">
        <f t="shared" si="3"/>
        <v>9.6666666666666661</v>
      </c>
      <c r="Q11" s="158">
        <f t="shared" si="4"/>
        <v>9.6666666666666661</v>
      </c>
      <c r="R11" s="159"/>
      <c r="Z11">
        <v>17</v>
      </c>
    </row>
    <row r="12" spans="1:26" ht="23.25" customHeight="1">
      <c r="A12" s="161">
        <v>7</v>
      </c>
      <c r="B12" s="155" t="str">
        <f>IF('قائمة التلامي'!B11=0,"",'قائمة التلامي'!B11)</f>
        <v>G</v>
      </c>
      <c r="C12" s="155" t="str">
        <f>IF('قائمة التلامي'!C11=0,"",'قائمة التلامي'!C11)</f>
        <v>g</v>
      </c>
      <c r="D12" s="156">
        <f>IF('نتائج ف1'!D10=0,"",'نتائج ف1'!D10)</f>
        <v>7.5</v>
      </c>
      <c r="E12" s="156">
        <f>IF('نتائج ف2'!D10=0,"",'نتائج ف2'!D10)</f>
        <v>2.5</v>
      </c>
      <c r="F12" s="156">
        <f>IF('نتائج ف3'!D10=0,"",'نتائج ف3'!D10)</f>
        <v>5.5</v>
      </c>
      <c r="G12" s="162">
        <f t="shared" si="0"/>
        <v>5.166666666666667</v>
      </c>
      <c r="H12" s="156" t="str">
        <f>IF('نتائج ف1'!E10=0,"",'نتائج ف1'!E10)</f>
        <v>_</v>
      </c>
      <c r="I12" s="156" t="str">
        <f>IF('نتائج ف2'!E10=0,"",'نتائج ف2'!E10)</f>
        <v>_</v>
      </c>
      <c r="J12" s="156" t="str">
        <f>IF('نتائج ف3'!E10=0,"",'نتائج ف3'!E10)</f>
        <v>_</v>
      </c>
      <c r="K12" s="162" t="str">
        <f t="shared" si="1"/>
        <v/>
      </c>
      <c r="L12" s="156">
        <f>IF('نتائج ف1'!F10=0,"",'نتائج ف1'!F10)</f>
        <v>2.5</v>
      </c>
      <c r="M12" s="156">
        <f>IF('نتائج ف2'!F10=0,"",'نتائج ف2'!F10)</f>
        <v>1</v>
      </c>
      <c r="N12" s="156">
        <f>IF('نتائج ف3'!F10=0,"",'نتائج ف3'!F10)</f>
        <v>1.5</v>
      </c>
      <c r="O12" s="162">
        <f t="shared" si="2"/>
        <v>1.6666666666666667</v>
      </c>
      <c r="P12" s="157">
        <f t="shared" si="3"/>
        <v>3.416666666666667</v>
      </c>
      <c r="Q12" s="158">
        <f t="shared" si="4"/>
        <v>3.416666666666667</v>
      </c>
      <c r="R12" s="159"/>
      <c r="Z12">
        <v>19</v>
      </c>
    </row>
    <row r="13" spans="1:26" ht="23.25" customHeight="1">
      <c r="A13" s="161">
        <v>8</v>
      </c>
      <c r="B13" s="155" t="str">
        <f>IF('قائمة التلامي'!B12=0,"",'قائمة التلامي'!B12)</f>
        <v>H</v>
      </c>
      <c r="C13" s="155" t="str">
        <f>IF('قائمة التلامي'!C12=0,"",'قائمة التلامي'!C12)</f>
        <v>h</v>
      </c>
      <c r="D13" s="156">
        <f>IF('نتائج ف1'!D11=0,"",'نتائج ف1'!D11)</f>
        <v>10</v>
      </c>
      <c r="E13" s="156">
        <f>IF('نتائج ف2'!D11=0,"",'نتائج ف2'!D11)</f>
        <v>8.5</v>
      </c>
      <c r="F13" s="156">
        <f>IF('نتائج ف3'!D11=0,"",'نتائج ف3'!D11)</f>
        <v>9.5</v>
      </c>
      <c r="G13" s="162">
        <f t="shared" si="0"/>
        <v>9.3333333333333339</v>
      </c>
      <c r="H13" s="156" t="str">
        <f>IF('نتائج ف1'!E11=0,"",'نتائج ف1'!E11)</f>
        <v>_</v>
      </c>
      <c r="I13" s="156" t="str">
        <f>IF('نتائج ف2'!E11=0,"",'نتائج ف2'!E11)</f>
        <v>_</v>
      </c>
      <c r="J13" s="156" t="str">
        <f>IF('نتائج ف3'!E11=0,"",'نتائج ف3'!E11)</f>
        <v>_</v>
      </c>
      <c r="K13" s="162" t="str">
        <f t="shared" si="1"/>
        <v/>
      </c>
      <c r="L13" s="156">
        <f>IF('نتائج ف1'!F11=0,"",'نتائج ف1'!F11)</f>
        <v>7.5</v>
      </c>
      <c r="M13" s="156">
        <f>IF('نتائج ف2'!F11=0,"",'نتائج ف2'!F11)</f>
        <v>4</v>
      </c>
      <c r="N13" s="156">
        <f>IF('نتائج ف3'!F11=0,"",'نتائج ف3'!F11)</f>
        <v>7</v>
      </c>
      <c r="O13" s="162">
        <f t="shared" si="2"/>
        <v>6.166666666666667</v>
      </c>
      <c r="P13" s="157">
        <f t="shared" si="3"/>
        <v>7.75</v>
      </c>
      <c r="Q13" s="158">
        <f t="shared" si="4"/>
        <v>7.75</v>
      </c>
      <c r="R13" s="159"/>
      <c r="Z13">
        <v>21</v>
      </c>
    </row>
    <row r="14" spans="1:26" ht="23.25" customHeight="1">
      <c r="A14" s="161">
        <v>9</v>
      </c>
      <c r="B14" s="155" t="str">
        <f>IF('قائمة التلامي'!B13=0,"",'قائمة التلامي'!B13)</f>
        <v>I</v>
      </c>
      <c r="C14" s="155" t="str">
        <f>IF('قائمة التلامي'!C13=0,"",'قائمة التلامي'!C13)</f>
        <v>i</v>
      </c>
      <c r="D14" s="156">
        <f>IF('نتائج ف1'!D12=0,"",'نتائج ف1'!D12)</f>
        <v>9.5</v>
      </c>
      <c r="E14" s="156">
        <f>IF('نتائج ف2'!D12=0,"",'نتائج ف2'!D12)</f>
        <v>9</v>
      </c>
      <c r="F14" s="156">
        <f>IF('نتائج ف3'!D12=0,"",'نتائج ف3'!D12)</f>
        <v>7.5</v>
      </c>
      <c r="G14" s="162">
        <f t="shared" si="0"/>
        <v>8.6666666666666661</v>
      </c>
      <c r="H14" s="156" t="str">
        <f>IF('نتائج ف1'!E12=0,"",'نتائج ف1'!E12)</f>
        <v>_</v>
      </c>
      <c r="I14" s="156" t="str">
        <f>IF('نتائج ف2'!E12=0,"",'نتائج ف2'!E12)</f>
        <v>_</v>
      </c>
      <c r="J14" s="156" t="str">
        <f>IF('نتائج ف3'!E12=0,"",'نتائج ف3'!E12)</f>
        <v>_</v>
      </c>
      <c r="K14" s="162" t="str">
        <f t="shared" si="1"/>
        <v/>
      </c>
      <c r="L14" s="156">
        <f>IF('نتائج ف1'!F12=0,"",'نتائج ف1'!F12)</f>
        <v>10</v>
      </c>
      <c r="M14" s="156">
        <f>IF('نتائج ف2'!F12=0,"",'نتائج ف2'!F12)</f>
        <v>10</v>
      </c>
      <c r="N14" s="156">
        <f>IF('نتائج ف3'!F12=0,"",'نتائج ف3'!F12)</f>
        <v>10</v>
      </c>
      <c r="O14" s="162">
        <f t="shared" si="2"/>
        <v>10</v>
      </c>
      <c r="P14" s="157">
        <f t="shared" si="3"/>
        <v>9.3333333333333321</v>
      </c>
      <c r="Q14" s="158">
        <f t="shared" si="4"/>
        <v>9.3333333333333321</v>
      </c>
      <c r="R14" s="159"/>
      <c r="Z14">
        <v>23</v>
      </c>
    </row>
    <row r="15" spans="1:26" ht="23.25" customHeight="1">
      <c r="A15" s="161">
        <v>10</v>
      </c>
      <c r="B15" s="155" t="str">
        <f>IF('قائمة التلامي'!B14=0,"",'قائمة التلامي'!B14)</f>
        <v>J</v>
      </c>
      <c r="C15" s="155" t="str">
        <f>IF('قائمة التلامي'!C14=0,"",'قائمة التلامي'!C14)</f>
        <v>j</v>
      </c>
      <c r="D15" s="156">
        <f>IF('نتائج ف1'!D13=0,"",'نتائج ف1'!D13)</f>
        <v>9</v>
      </c>
      <c r="E15" s="156">
        <f>IF('نتائج ف2'!D13=0,"",'نتائج ف2'!D13)</f>
        <v>8.5</v>
      </c>
      <c r="F15" s="156">
        <f>IF('نتائج ف3'!D13=0,"",'نتائج ف3'!D13)</f>
        <v>9</v>
      </c>
      <c r="G15" s="162">
        <f t="shared" si="0"/>
        <v>8.8333333333333339</v>
      </c>
      <c r="H15" s="156" t="str">
        <f>IF('نتائج ف1'!E13=0,"",'نتائج ف1'!E13)</f>
        <v>_</v>
      </c>
      <c r="I15" s="156" t="str">
        <f>IF('نتائج ف2'!E13=0,"",'نتائج ف2'!E13)</f>
        <v>_</v>
      </c>
      <c r="J15" s="156" t="str">
        <f>IF('نتائج ف3'!E13=0,"",'نتائج ف3'!E13)</f>
        <v>_</v>
      </c>
      <c r="K15" s="162" t="str">
        <f t="shared" si="1"/>
        <v/>
      </c>
      <c r="L15" s="156">
        <f>IF('نتائج ف1'!F13=0,"",'نتائج ف1'!F13)</f>
        <v>7</v>
      </c>
      <c r="M15" s="156">
        <f>IF('نتائج ف2'!F13=0,"",'نتائج ف2'!F13)</f>
        <v>6.5</v>
      </c>
      <c r="N15" s="156">
        <f>IF('نتائج ف3'!F13=0,"",'نتائج ف3'!F13)</f>
        <v>6.5</v>
      </c>
      <c r="O15" s="162">
        <f t="shared" si="2"/>
        <v>6.666666666666667</v>
      </c>
      <c r="P15" s="157">
        <f t="shared" si="3"/>
        <v>7.75</v>
      </c>
      <c r="Q15" s="158">
        <f t="shared" si="4"/>
        <v>7.75</v>
      </c>
      <c r="R15" s="159"/>
      <c r="Z15">
        <v>25</v>
      </c>
    </row>
    <row r="16" spans="1:26" ht="23.25" customHeight="1">
      <c r="A16" s="161">
        <v>11</v>
      </c>
      <c r="B16" s="155">
        <f>IF('قائمة التلامي'!B15=0,"",'قائمة التلامي'!B15)</f>
        <v>1</v>
      </c>
      <c r="C16" s="155" t="str">
        <f>IF('قائمة التلامي'!C15=0,"",'قائمة التلامي'!C15)</f>
        <v>k</v>
      </c>
      <c r="D16" s="156">
        <f>IF('نتائج ف1'!D14=0,"",'نتائج ف1'!D14)</f>
        <v>6.5</v>
      </c>
      <c r="E16" s="156">
        <f>IF('نتائج ف2'!D14=0,"",'نتائج ف2'!D14)</f>
        <v>3</v>
      </c>
      <c r="F16" s="156">
        <f>IF('نتائج ف3'!D14=0,"",'نتائج ف3'!D14)</f>
        <v>7.5</v>
      </c>
      <c r="G16" s="162">
        <f t="shared" si="0"/>
        <v>5.666666666666667</v>
      </c>
      <c r="H16" s="156" t="str">
        <f>IF('نتائج ف1'!E14=0,"",'نتائج ف1'!E14)</f>
        <v>_</v>
      </c>
      <c r="I16" s="156" t="str">
        <f>IF('نتائج ف2'!E14=0,"",'نتائج ف2'!E14)</f>
        <v>_</v>
      </c>
      <c r="J16" s="156" t="str">
        <f>IF('نتائج ف3'!E14=0,"",'نتائج ف3'!E14)</f>
        <v>_</v>
      </c>
      <c r="K16" s="162" t="str">
        <f t="shared" si="1"/>
        <v/>
      </c>
      <c r="L16" s="156">
        <f>IF('نتائج ف1'!F14=0,"",'نتائج ف1'!F14)</f>
        <v>6.5</v>
      </c>
      <c r="M16" s="156">
        <f>IF('نتائج ف2'!F14=0,"",'نتائج ف2'!F14)</f>
        <v>6.5</v>
      </c>
      <c r="N16" s="156">
        <f>IF('نتائج ف3'!F14=0,"",'نتائج ف3'!F14)</f>
        <v>6.5</v>
      </c>
      <c r="O16" s="162">
        <f t="shared" si="2"/>
        <v>6.5</v>
      </c>
      <c r="P16" s="157">
        <f t="shared" si="3"/>
        <v>6.0833333333333339</v>
      </c>
      <c r="Q16" s="158">
        <f t="shared" si="4"/>
        <v>6.0833333333333339</v>
      </c>
      <c r="R16" s="159"/>
      <c r="Z16">
        <v>27</v>
      </c>
    </row>
    <row r="17" spans="1:26" ht="23.25" customHeight="1">
      <c r="A17" s="161">
        <v>12</v>
      </c>
      <c r="B17" s="155" t="str">
        <f>IF('قائمة التلامي'!B16=0,"",'قائمة التلامي'!B16)</f>
        <v>L</v>
      </c>
      <c r="C17" s="155" t="str">
        <f>IF('قائمة التلامي'!C16=0,"",'قائمة التلامي'!C16)</f>
        <v>l</v>
      </c>
      <c r="D17" s="156">
        <f>IF('نتائج ف1'!D15=0,"",'نتائج ف1'!D15)</f>
        <v>6</v>
      </c>
      <c r="E17" s="156">
        <f>IF('نتائج ف2'!D15=0,"",'نتائج ف2'!D15)</f>
        <v>5.5</v>
      </c>
      <c r="F17" s="156">
        <f>IF('نتائج ف3'!D15=0,"",'نتائج ف3'!D15)</f>
        <v>6.5</v>
      </c>
      <c r="G17" s="162">
        <f t="shared" si="0"/>
        <v>6</v>
      </c>
      <c r="H17" s="156" t="str">
        <f>IF('نتائج ف1'!E15=0,"",'نتائج ف1'!E15)</f>
        <v>_</v>
      </c>
      <c r="I17" s="156" t="str">
        <f>IF('نتائج ف2'!E15=0,"",'نتائج ف2'!E15)</f>
        <v>_</v>
      </c>
      <c r="J17" s="156" t="str">
        <f>IF('نتائج ف3'!E15=0,"",'نتائج ف3'!E15)</f>
        <v>_</v>
      </c>
      <c r="K17" s="162" t="str">
        <f t="shared" si="1"/>
        <v/>
      </c>
      <c r="L17" s="156">
        <f>IF('نتائج ف1'!F15=0,"",'نتائج ف1'!F15)</f>
        <v>5</v>
      </c>
      <c r="M17" s="156">
        <f>IF('نتائج ف2'!F15=0,"",'نتائج ف2'!F15)</f>
        <v>4</v>
      </c>
      <c r="N17" s="156">
        <f>IF('نتائج ف3'!F15=0,"",'نتائج ف3'!F15)</f>
        <v>1</v>
      </c>
      <c r="O17" s="162">
        <f t="shared" si="2"/>
        <v>3.3333333333333335</v>
      </c>
      <c r="P17" s="157">
        <f t="shared" si="3"/>
        <v>4.666666666666667</v>
      </c>
      <c r="Q17" s="158">
        <f t="shared" si="4"/>
        <v>4.666666666666667</v>
      </c>
      <c r="R17" s="159"/>
      <c r="Z17">
        <v>29</v>
      </c>
    </row>
    <row r="18" spans="1:26" ht="23.25" customHeight="1">
      <c r="A18" s="161">
        <v>13</v>
      </c>
      <c r="B18" s="155" t="str">
        <f>IF('قائمة التلامي'!B17=0,"",'قائمة التلامي'!B17)</f>
        <v>M</v>
      </c>
      <c r="C18" s="155" t="str">
        <f>IF('قائمة التلامي'!C17=0,"",'قائمة التلامي'!C17)</f>
        <v>m</v>
      </c>
      <c r="D18" s="156">
        <f>IF('نتائج ف1'!D16=0,"",'نتائج ف1'!D16)</f>
        <v>6.5</v>
      </c>
      <c r="E18" s="156">
        <f>IF('نتائج ف2'!D16=0,"",'نتائج ف2'!D16)</f>
        <v>4</v>
      </c>
      <c r="F18" s="156">
        <f>IF('نتائج ف3'!D16=0,"",'نتائج ف3'!D16)</f>
        <v>7</v>
      </c>
      <c r="G18" s="162">
        <f t="shared" si="0"/>
        <v>5.833333333333333</v>
      </c>
      <c r="H18" s="156" t="str">
        <f>IF('نتائج ف1'!E16=0,"",'نتائج ف1'!E16)</f>
        <v>_</v>
      </c>
      <c r="I18" s="156" t="str">
        <f>IF('نتائج ف2'!E16=0,"",'نتائج ف2'!E16)</f>
        <v>_</v>
      </c>
      <c r="J18" s="156" t="str">
        <f>IF('نتائج ف3'!E16=0,"",'نتائج ف3'!E16)</f>
        <v>_</v>
      </c>
      <c r="K18" s="162" t="str">
        <f t="shared" si="1"/>
        <v/>
      </c>
      <c r="L18" s="156">
        <f>IF('نتائج ف1'!F16=0,"",'نتائج ف1'!F16)</f>
        <v>6</v>
      </c>
      <c r="M18" s="156">
        <f>IF('نتائج ف2'!F16=0,"",'نتائج ف2'!F16)</f>
        <v>5</v>
      </c>
      <c r="N18" s="156">
        <f>IF('نتائج ف3'!F16=0,"",'نتائج ف3'!F16)</f>
        <v>6.5</v>
      </c>
      <c r="O18" s="162">
        <f t="shared" si="2"/>
        <v>5.833333333333333</v>
      </c>
      <c r="P18" s="157">
        <f t="shared" si="3"/>
        <v>5.833333333333333</v>
      </c>
      <c r="Q18" s="158">
        <f t="shared" si="4"/>
        <v>5.833333333333333</v>
      </c>
      <c r="R18" s="159"/>
      <c r="Z18">
        <v>31</v>
      </c>
    </row>
    <row r="19" spans="1:26" ht="23.25" customHeight="1">
      <c r="A19" s="161">
        <v>14</v>
      </c>
      <c r="B19" s="155" t="str">
        <f>IF('قائمة التلامي'!B18=0,"",'قائمة التلامي'!B18)</f>
        <v>N</v>
      </c>
      <c r="C19" s="155" t="str">
        <f>IF('قائمة التلامي'!C18=0,"",'قائمة التلامي'!C18)</f>
        <v>n</v>
      </c>
      <c r="D19" s="156">
        <f>IF('نتائج ف1'!D17=0,"",'نتائج ف1'!D17)</f>
        <v>8.5</v>
      </c>
      <c r="E19" s="156">
        <f>IF('نتائج ف2'!D17=0,"",'نتائج ف2'!D17)</f>
        <v>8</v>
      </c>
      <c r="F19" s="156">
        <f>IF('نتائج ف3'!D17=0,"",'نتائج ف3'!D17)</f>
        <v>8.5</v>
      </c>
      <c r="G19" s="162">
        <f t="shared" si="0"/>
        <v>8.3333333333333339</v>
      </c>
      <c r="H19" s="156" t="str">
        <f>IF('نتائج ف1'!E17=0,"",'نتائج ف1'!E17)</f>
        <v>_</v>
      </c>
      <c r="I19" s="156" t="str">
        <f>IF('نتائج ف2'!E17=0,"",'نتائج ف2'!E17)</f>
        <v>_</v>
      </c>
      <c r="J19" s="156" t="str">
        <f>IF('نتائج ف3'!E17=0,"",'نتائج ف3'!E17)</f>
        <v>_</v>
      </c>
      <c r="K19" s="162" t="str">
        <f t="shared" si="1"/>
        <v/>
      </c>
      <c r="L19" s="156">
        <f>IF('نتائج ف1'!F17=0,"",'نتائج ف1'!F17)</f>
        <v>3</v>
      </c>
      <c r="M19" s="156">
        <f>IF('نتائج ف2'!F17=0,"",'نتائج ف2'!F17)</f>
        <v>5.5</v>
      </c>
      <c r="N19" s="156">
        <f>IF('نتائج ف3'!F17=0,"",'نتائج ف3'!F17)</f>
        <v>4</v>
      </c>
      <c r="O19" s="162">
        <f t="shared" si="2"/>
        <v>4.166666666666667</v>
      </c>
      <c r="P19" s="157">
        <f t="shared" si="3"/>
        <v>6.25</v>
      </c>
      <c r="Q19" s="158">
        <f t="shared" si="4"/>
        <v>6.25</v>
      </c>
      <c r="R19" s="159"/>
      <c r="Z19">
        <v>33</v>
      </c>
    </row>
    <row r="20" spans="1:26" ht="23.25" customHeight="1">
      <c r="A20" s="161">
        <v>15</v>
      </c>
      <c r="B20" s="155" t="str">
        <f>IF('قائمة التلامي'!B19=0,"",'قائمة التلامي'!B19)</f>
        <v>O</v>
      </c>
      <c r="C20" s="155" t="str">
        <f>IF('قائمة التلامي'!C19=0,"",'قائمة التلامي'!C19)</f>
        <v>o</v>
      </c>
      <c r="D20" s="156">
        <f>IF('نتائج ف1'!D18=0,"",'نتائج ف1'!D18)</f>
        <v>8</v>
      </c>
      <c r="E20" s="156">
        <f>IF('نتائج ف2'!D18=0,"",'نتائج ف2'!D18)</f>
        <v>5.5</v>
      </c>
      <c r="F20" s="156">
        <f>IF('نتائج ف3'!D18=0,"",'نتائج ف3'!D18)</f>
        <v>7</v>
      </c>
      <c r="G20" s="162">
        <f t="shared" si="0"/>
        <v>6.833333333333333</v>
      </c>
      <c r="H20" s="156" t="str">
        <f>IF('نتائج ف1'!E18=0,"",'نتائج ف1'!E18)</f>
        <v>_</v>
      </c>
      <c r="I20" s="156" t="str">
        <f>IF('نتائج ف2'!E18=0,"",'نتائج ف2'!E18)</f>
        <v>_</v>
      </c>
      <c r="J20" s="156" t="str">
        <f>IF('نتائج ف3'!E18=0,"",'نتائج ف3'!E18)</f>
        <v>_</v>
      </c>
      <c r="K20" s="162" t="str">
        <f t="shared" si="1"/>
        <v/>
      </c>
      <c r="L20" s="156">
        <f>IF('نتائج ف1'!F18=0,"",'نتائج ف1'!F18)</f>
        <v>6</v>
      </c>
      <c r="M20" s="156">
        <f>IF('نتائج ف2'!F18=0,"",'نتائج ف2'!F18)</f>
        <v>3</v>
      </c>
      <c r="N20" s="156">
        <f>IF('نتائج ف3'!F18=0,"",'نتائج ف3'!F18)</f>
        <v>4.5</v>
      </c>
      <c r="O20" s="162">
        <f t="shared" si="2"/>
        <v>4.5</v>
      </c>
      <c r="P20" s="157">
        <f t="shared" si="3"/>
        <v>5.6666666666666661</v>
      </c>
      <c r="Q20" s="158">
        <f t="shared" si="4"/>
        <v>5.6666666666666661</v>
      </c>
      <c r="R20" s="159"/>
      <c r="Z20">
        <v>35</v>
      </c>
    </row>
    <row r="21" spans="1:26" ht="23.25" customHeight="1">
      <c r="A21" s="161">
        <v>16</v>
      </c>
      <c r="B21" s="155" t="str">
        <f>IF('قائمة التلامي'!B20=0,"",'قائمة التلامي'!B20)</f>
        <v>P</v>
      </c>
      <c r="C21" s="155" t="str">
        <f>IF('قائمة التلامي'!C20=0,"",'قائمة التلامي'!C20)</f>
        <v>p</v>
      </c>
      <c r="D21" s="156">
        <f>IF('نتائج ف1'!D19=0,"",'نتائج ف1'!D19)</f>
        <v>5</v>
      </c>
      <c r="E21" s="156">
        <f>IF('نتائج ف2'!D19=0,"",'نتائج ف2'!D19)</f>
        <v>6</v>
      </c>
      <c r="F21" s="156">
        <f>IF('نتائج ف3'!D19=0,"",'نتائج ف3'!D19)</f>
        <v>6.5</v>
      </c>
      <c r="G21" s="162">
        <f t="shared" si="0"/>
        <v>5.833333333333333</v>
      </c>
      <c r="H21" s="156" t="str">
        <f>IF('نتائج ف1'!E19=0,"",'نتائج ف1'!E19)</f>
        <v>_</v>
      </c>
      <c r="I21" s="156" t="str">
        <f>IF('نتائج ف2'!E19=0,"",'نتائج ف2'!E19)</f>
        <v>_</v>
      </c>
      <c r="J21" s="156" t="str">
        <f>IF('نتائج ف3'!E19=0,"",'نتائج ف3'!E19)</f>
        <v>_</v>
      </c>
      <c r="K21" s="162" t="str">
        <f t="shared" si="1"/>
        <v/>
      </c>
      <c r="L21" s="156">
        <f>IF('نتائج ف1'!F19=0,"",'نتائج ف1'!F19)</f>
        <v>4</v>
      </c>
      <c r="M21" s="156">
        <f>IF('نتائج ف2'!F19=0,"",'نتائج ف2'!F19)</f>
        <v>6.5</v>
      </c>
      <c r="N21" s="156">
        <f>IF('نتائج ف3'!F19=0,"",'نتائج ف3'!F19)</f>
        <v>8</v>
      </c>
      <c r="O21" s="162">
        <f t="shared" si="2"/>
        <v>6.166666666666667</v>
      </c>
      <c r="P21" s="157">
        <f t="shared" si="3"/>
        <v>6</v>
      </c>
      <c r="Q21" s="158">
        <f t="shared" si="4"/>
        <v>6</v>
      </c>
      <c r="R21" s="159"/>
      <c r="Z21">
        <v>37</v>
      </c>
    </row>
    <row r="22" spans="1:26" ht="23.25" customHeight="1">
      <c r="A22" s="161">
        <v>17</v>
      </c>
      <c r="B22" s="155" t="str">
        <f>IF('قائمة التلامي'!B21=0,"",'قائمة التلامي'!B21)</f>
        <v>Q</v>
      </c>
      <c r="C22" s="155" t="str">
        <f>IF('قائمة التلامي'!C21=0,"",'قائمة التلامي'!C21)</f>
        <v>q</v>
      </c>
      <c r="D22" s="156">
        <f>IF('نتائج ف1'!D20=0,"",'نتائج ف1'!D20)</f>
        <v>8.5</v>
      </c>
      <c r="E22" s="156">
        <f>IF('نتائج ف2'!D20=0,"",'نتائج ف2'!D20)</f>
        <v>5.5</v>
      </c>
      <c r="F22" s="156">
        <f>IF('نتائج ف3'!D20=0,"",'نتائج ف3'!D20)</f>
        <v>8.5</v>
      </c>
      <c r="G22" s="162">
        <f t="shared" si="0"/>
        <v>7.5</v>
      </c>
      <c r="H22" s="156" t="str">
        <f>IF('نتائج ف1'!E20=0,"",'نتائج ف1'!E20)</f>
        <v>_</v>
      </c>
      <c r="I22" s="156" t="str">
        <f>IF('نتائج ف2'!E20=0,"",'نتائج ف2'!E20)</f>
        <v>_</v>
      </c>
      <c r="J22" s="156" t="str">
        <f>IF('نتائج ف3'!E20=0,"",'نتائج ف3'!E20)</f>
        <v>_</v>
      </c>
      <c r="K22" s="162" t="str">
        <f t="shared" si="1"/>
        <v/>
      </c>
      <c r="L22" s="156">
        <f>IF('نتائج ف1'!F20=0,"",'نتائج ف1'!F20)</f>
        <v>5.5</v>
      </c>
      <c r="M22" s="156">
        <f>IF('نتائج ف2'!F20=0,"",'نتائج ف2'!F20)</f>
        <v>4</v>
      </c>
      <c r="N22" s="156">
        <f>IF('نتائج ف3'!F20=0,"",'نتائج ف3'!F20)</f>
        <v>2</v>
      </c>
      <c r="O22" s="162">
        <f t="shared" si="2"/>
        <v>3.8333333333333335</v>
      </c>
      <c r="P22" s="157">
        <f t="shared" si="3"/>
        <v>5.666666666666667</v>
      </c>
      <c r="Q22" s="158">
        <f t="shared" si="4"/>
        <v>5.666666666666667</v>
      </c>
      <c r="R22" s="159"/>
      <c r="T22" s="393" t="s">
        <v>184</v>
      </c>
      <c r="U22" s="393"/>
      <c r="Z22">
        <v>39</v>
      </c>
    </row>
    <row r="23" spans="1:26" ht="23.25" customHeight="1">
      <c r="A23" s="161">
        <v>18</v>
      </c>
      <c r="B23" s="155" t="str">
        <f>IF('قائمة التلامي'!B22=0,"",'قائمة التلامي'!B22)</f>
        <v>R</v>
      </c>
      <c r="C23" s="155" t="str">
        <f>IF('قائمة التلامي'!C22=0,"",'قائمة التلامي'!C22)</f>
        <v>r</v>
      </c>
      <c r="D23" s="156">
        <f>IF('نتائج ف1'!D21=0,"",'نتائج ف1'!D21)</f>
        <v>10</v>
      </c>
      <c r="E23" s="156">
        <f>IF('نتائج ف2'!D21=0,"",'نتائج ف2'!D21)</f>
        <v>5.5</v>
      </c>
      <c r="F23" s="156">
        <f>IF('نتائج ف3'!D21=0,"",'نتائج ف3'!D21)</f>
        <v>7</v>
      </c>
      <c r="G23" s="162">
        <f t="shared" si="0"/>
        <v>7.5</v>
      </c>
      <c r="H23" s="156" t="str">
        <f>IF('نتائج ف1'!E21=0,"",'نتائج ف1'!E21)</f>
        <v>_</v>
      </c>
      <c r="I23" s="156" t="str">
        <f>IF('نتائج ف2'!E21=0,"",'نتائج ف2'!E21)</f>
        <v>_</v>
      </c>
      <c r="J23" s="156" t="str">
        <f>IF('نتائج ف3'!E21=0,"",'نتائج ف3'!E21)</f>
        <v>_</v>
      </c>
      <c r="K23" s="162" t="str">
        <f t="shared" si="1"/>
        <v/>
      </c>
      <c r="L23" s="156">
        <f>IF('نتائج ف1'!F21=0,"",'نتائج ف1'!F21)</f>
        <v>5</v>
      </c>
      <c r="M23" s="156">
        <f>IF('نتائج ف2'!F21=0,"",'نتائج ف2'!F21)</f>
        <v>8</v>
      </c>
      <c r="N23" s="156">
        <f>IF('نتائج ف3'!F21=0,"",'نتائج ف3'!F21)</f>
        <v>5</v>
      </c>
      <c r="O23" s="162">
        <f t="shared" si="2"/>
        <v>6</v>
      </c>
      <c r="P23" s="157">
        <f t="shared" si="3"/>
        <v>6.75</v>
      </c>
      <c r="Q23" s="158">
        <f t="shared" si="4"/>
        <v>6.75</v>
      </c>
      <c r="R23" s="159"/>
      <c r="T23" s="394"/>
      <c r="U23" s="394"/>
      <c r="Z23">
        <v>41</v>
      </c>
    </row>
    <row r="24" spans="1:26" ht="23.25" customHeight="1">
      <c r="A24" s="161">
        <v>19</v>
      </c>
      <c r="B24" s="155" t="str">
        <f>IF('قائمة التلامي'!B23=0,"",'قائمة التلامي'!B23)</f>
        <v>S</v>
      </c>
      <c r="C24" s="155" t="str">
        <f>IF('قائمة التلامي'!C23=0,"",'قائمة التلامي'!C23)</f>
        <v>s</v>
      </c>
      <c r="D24" s="156">
        <f>IF('نتائج ف1'!D22=0,"",'نتائج ف1'!D22)</f>
        <v>9</v>
      </c>
      <c r="E24" s="156">
        <f>IF('نتائج ف2'!D22=0,"",'نتائج ف2'!D22)</f>
        <v>6.5</v>
      </c>
      <c r="F24" s="156">
        <f>IF('نتائج ف3'!D22=0,"",'نتائج ف3'!D22)</f>
        <v>6.5</v>
      </c>
      <c r="G24" s="162">
        <f t="shared" si="0"/>
        <v>7.333333333333333</v>
      </c>
      <c r="H24" s="156" t="str">
        <f>IF('نتائج ف1'!E22=0,"",'نتائج ف1'!E22)</f>
        <v>_</v>
      </c>
      <c r="I24" s="156" t="str">
        <f>IF('نتائج ف2'!E22=0,"",'نتائج ف2'!E22)</f>
        <v>_</v>
      </c>
      <c r="J24" s="156" t="str">
        <f>IF('نتائج ف3'!E22=0,"",'نتائج ف3'!E22)</f>
        <v>_</v>
      </c>
      <c r="K24" s="162" t="str">
        <f t="shared" si="1"/>
        <v/>
      </c>
      <c r="L24" s="156">
        <f>IF('نتائج ف1'!F22=0,"",'نتائج ف1'!F22)</f>
        <v>3</v>
      </c>
      <c r="M24" s="156">
        <f>IF('نتائج ف2'!F22=0,"",'نتائج ف2'!F22)</f>
        <v>6</v>
      </c>
      <c r="N24" s="156">
        <f>IF('نتائج ف3'!F22=0,"",'نتائج ف3'!F22)</f>
        <v>2</v>
      </c>
      <c r="O24" s="162">
        <f t="shared" si="2"/>
        <v>3.6666666666666665</v>
      </c>
      <c r="P24" s="157">
        <f t="shared" si="3"/>
        <v>5.5</v>
      </c>
      <c r="Q24" s="158">
        <f t="shared" si="4"/>
        <v>5.5</v>
      </c>
      <c r="R24" s="159"/>
      <c r="T24" s="394"/>
      <c r="U24" s="394"/>
      <c r="Z24">
        <v>43</v>
      </c>
    </row>
    <row r="25" spans="1:26" ht="23.25" customHeight="1">
      <c r="A25" s="161">
        <v>20</v>
      </c>
      <c r="B25" s="155" t="str">
        <f>IF('قائمة التلامي'!B24=0,"",'قائمة التلامي'!B24)</f>
        <v>T</v>
      </c>
      <c r="C25" s="155" t="str">
        <f>IF('قائمة التلامي'!C24=0,"",'قائمة التلامي'!C24)</f>
        <v>t</v>
      </c>
      <c r="D25" s="156">
        <f>IF('نتائج ف1'!D23=0,"",'نتائج ف1'!D23)</f>
        <v>3</v>
      </c>
      <c r="E25" s="156">
        <f>IF('نتائج ف2'!D23=0,"",'نتائج ف2'!D23)</f>
        <v>3</v>
      </c>
      <c r="F25" s="156">
        <f>IF('نتائج ف3'!D23=0,"",'نتائج ف3'!D23)</f>
        <v>3.5</v>
      </c>
      <c r="G25" s="162">
        <f t="shared" si="0"/>
        <v>3.1666666666666665</v>
      </c>
      <c r="H25" s="156" t="str">
        <f>IF('نتائج ف1'!E23=0,"",'نتائج ف1'!E23)</f>
        <v>_</v>
      </c>
      <c r="I25" s="156" t="str">
        <f>IF('نتائج ف2'!E23=0,"",'نتائج ف2'!E23)</f>
        <v>_</v>
      </c>
      <c r="J25" s="156" t="str">
        <f>IF('نتائج ف3'!E23=0,"",'نتائج ف3'!E23)</f>
        <v>_</v>
      </c>
      <c r="K25" s="162" t="str">
        <f t="shared" si="1"/>
        <v/>
      </c>
      <c r="L25" s="156">
        <f>IF('نتائج ف1'!F23=0,"",'نتائج ف1'!F23)</f>
        <v>4.5</v>
      </c>
      <c r="M25" s="156">
        <f>IF('نتائج ف2'!F23=0,"",'نتائج ف2'!F23)</f>
        <v>3.5</v>
      </c>
      <c r="N25" s="156">
        <f>IF('نتائج ف3'!F23=0,"",'نتائج ف3'!F23)</f>
        <v>4.5</v>
      </c>
      <c r="O25" s="162">
        <f t="shared" si="2"/>
        <v>4.166666666666667</v>
      </c>
      <c r="P25" s="157">
        <f t="shared" si="3"/>
        <v>3.666666666666667</v>
      </c>
      <c r="Q25" s="158">
        <f t="shared" si="4"/>
        <v>3.6666666666666665</v>
      </c>
      <c r="R25" s="159"/>
      <c r="Z25">
        <v>45</v>
      </c>
    </row>
    <row r="26" spans="1:26" ht="23.25" customHeight="1">
      <c r="A26" s="161">
        <v>21</v>
      </c>
      <c r="B26" s="155" t="str">
        <f>IF('قائمة التلامي'!B25=0,"",'قائمة التلامي'!B25)</f>
        <v>U</v>
      </c>
      <c r="C26" s="155" t="str">
        <f>IF('قائمة التلامي'!C25=0,"",'قائمة التلامي'!C25)</f>
        <v>u</v>
      </c>
      <c r="D26" s="156">
        <f>IF('نتائج ف1'!D24=0,"",'نتائج ف1'!D24)</f>
        <v>6</v>
      </c>
      <c r="E26" s="156">
        <f>IF('نتائج ف2'!D24=0,"",'نتائج ف2'!D24)</f>
        <v>4.5</v>
      </c>
      <c r="F26" s="156">
        <f>IF('نتائج ف3'!D24=0,"",'نتائج ف3'!D24)</f>
        <v>7</v>
      </c>
      <c r="G26" s="162">
        <f t="shared" si="0"/>
        <v>5.833333333333333</v>
      </c>
      <c r="H26" s="156" t="str">
        <f>IF('نتائج ف1'!E24=0,"",'نتائج ف1'!E24)</f>
        <v>_</v>
      </c>
      <c r="I26" s="156" t="str">
        <f>IF('نتائج ف2'!E24=0,"",'نتائج ف2'!E24)</f>
        <v>_</v>
      </c>
      <c r="J26" s="156" t="str">
        <f>IF('نتائج ف3'!E24=0,"",'نتائج ف3'!E24)</f>
        <v>_</v>
      </c>
      <c r="K26" s="162" t="str">
        <f t="shared" si="1"/>
        <v/>
      </c>
      <c r="L26" s="156">
        <f>IF('نتائج ف1'!F24=0,"",'نتائج ف1'!F24)</f>
        <v>6</v>
      </c>
      <c r="M26" s="156">
        <f>IF('نتائج ف2'!F24=0,"",'نتائج ف2'!F24)</f>
        <v>4.5</v>
      </c>
      <c r="N26" s="156">
        <f>IF('نتائج ف3'!F24=0,"",'نتائج ف3'!F24)</f>
        <v>7.5</v>
      </c>
      <c r="O26" s="162">
        <f t="shared" si="2"/>
        <v>6</v>
      </c>
      <c r="P26" s="157">
        <f t="shared" si="3"/>
        <v>5.9166666666666661</v>
      </c>
      <c r="Q26" s="158">
        <f t="shared" si="4"/>
        <v>5.9166666666666661</v>
      </c>
      <c r="R26" s="159"/>
      <c r="Z26">
        <v>1</v>
      </c>
    </row>
    <row r="27" spans="1:26" ht="23.25" customHeight="1">
      <c r="A27" s="161">
        <v>22</v>
      </c>
      <c r="B27" s="155" t="str">
        <f>IF('قائمة التلامي'!B26=0,"",'قائمة التلامي'!B26)</f>
        <v>V</v>
      </c>
      <c r="C27" s="155" t="str">
        <f>IF('قائمة التلامي'!C26=0,"",'قائمة التلامي'!C26)</f>
        <v>v</v>
      </c>
      <c r="D27" s="156">
        <f>IF('نتائج ف1'!D25=0,"",'نتائج ف1'!D25)</f>
        <v>7</v>
      </c>
      <c r="E27" s="156">
        <f>IF('نتائج ف2'!D25=0,"",'نتائج ف2'!D25)</f>
        <v>5</v>
      </c>
      <c r="F27" s="156">
        <f>IF('نتائج ف3'!D25=0,"",'نتائج ف3'!D25)</f>
        <v>7.5</v>
      </c>
      <c r="G27" s="162">
        <f t="shared" si="0"/>
        <v>6.5</v>
      </c>
      <c r="H27" s="156" t="str">
        <f>IF('نتائج ف1'!E25=0,"",'نتائج ف1'!E25)</f>
        <v>_</v>
      </c>
      <c r="I27" s="156" t="str">
        <f>IF('نتائج ف2'!E25=0,"",'نتائج ف2'!E25)</f>
        <v>_</v>
      </c>
      <c r="J27" s="156" t="str">
        <f>IF('نتائج ف3'!E25=0,"",'نتائج ف3'!E25)</f>
        <v>_</v>
      </c>
      <c r="K27" s="162" t="str">
        <f t="shared" si="1"/>
        <v/>
      </c>
      <c r="L27" s="156">
        <f>IF('نتائج ف1'!F25=0,"",'نتائج ف1'!F25)</f>
        <v>1.5</v>
      </c>
      <c r="M27" s="156">
        <f>IF('نتائج ف2'!F25=0,"",'نتائج ف2'!F25)</f>
        <v>1</v>
      </c>
      <c r="N27" s="156">
        <f>IF('نتائج ف3'!F25=0,"",'نتائج ف3'!F25)</f>
        <v>9</v>
      </c>
      <c r="O27" s="162">
        <f t="shared" si="2"/>
        <v>3.8333333333333335</v>
      </c>
      <c r="P27" s="157">
        <f t="shared" si="3"/>
        <v>5.166666666666667</v>
      </c>
      <c r="Q27" s="158">
        <f t="shared" si="4"/>
        <v>5.166666666666667</v>
      </c>
      <c r="R27" s="159"/>
      <c r="Z27">
        <v>1</v>
      </c>
    </row>
    <row r="28" spans="1:26" ht="23.25" customHeight="1">
      <c r="A28" s="161">
        <v>23</v>
      </c>
      <c r="B28" s="155" t="str">
        <f>IF('قائمة التلامي'!B27=0,"",'قائمة التلامي'!B27)</f>
        <v>W</v>
      </c>
      <c r="C28" s="155" t="str">
        <f>IF('قائمة التلامي'!C27=0,"",'قائمة التلامي'!C27)</f>
        <v>w</v>
      </c>
      <c r="D28" s="156">
        <f>IF('نتائج ف1'!D26=0,"",'نتائج ف1'!D26)</f>
        <v>6.5</v>
      </c>
      <c r="E28" s="156">
        <f>IF('نتائج ف2'!D26=0,"",'نتائج ف2'!D26)</f>
        <v>4.5</v>
      </c>
      <c r="F28" s="156">
        <f>IF('نتائج ف3'!D26=0,"",'نتائج ف3'!D26)</f>
        <v>6.5</v>
      </c>
      <c r="G28" s="162">
        <f t="shared" si="0"/>
        <v>5.833333333333333</v>
      </c>
      <c r="H28" s="156" t="str">
        <f>IF('نتائج ف1'!E26=0,"",'نتائج ف1'!E26)</f>
        <v>_</v>
      </c>
      <c r="I28" s="156" t="str">
        <f>IF('نتائج ف2'!E26=0,"",'نتائج ف2'!E26)</f>
        <v>_</v>
      </c>
      <c r="J28" s="156" t="str">
        <f>IF('نتائج ف3'!E26=0,"",'نتائج ف3'!E26)</f>
        <v>_</v>
      </c>
      <c r="K28" s="162" t="str">
        <f t="shared" si="1"/>
        <v/>
      </c>
      <c r="L28" s="156">
        <f>IF('نتائج ف1'!F26=0,"",'نتائج ف1'!F26)</f>
        <v>2.5</v>
      </c>
      <c r="M28" s="156">
        <f>IF('نتائج ف2'!F26=0,"",'نتائج ف2'!F26)</f>
        <v>1.5</v>
      </c>
      <c r="N28" s="156">
        <f>IF('نتائج ف3'!F26=0,"",'نتائج ف3'!F26)</f>
        <v>1</v>
      </c>
      <c r="O28" s="162">
        <f t="shared" si="2"/>
        <v>1.6666666666666667</v>
      </c>
      <c r="P28" s="157">
        <f t="shared" si="3"/>
        <v>3.75</v>
      </c>
      <c r="Q28" s="158">
        <f t="shared" si="4"/>
        <v>3.75</v>
      </c>
      <c r="R28" s="159"/>
      <c r="T28" s="393" t="s">
        <v>185</v>
      </c>
      <c r="U28" s="393"/>
      <c r="V28" s="393"/>
      <c r="Z28">
        <v>1</v>
      </c>
    </row>
    <row r="29" spans="1:26" ht="23.25" customHeight="1">
      <c r="A29" s="161">
        <v>24</v>
      </c>
      <c r="B29" s="155" t="str">
        <f>IF('قائمة التلامي'!B28=0,"",'قائمة التلامي'!B28)</f>
        <v>X</v>
      </c>
      <c r="C29" s="155" t="str">
        <f>IF('قائمة التلامي'!C28=0,"",'قائمة التلامي'!C28)</f>
        <v>x</v>
      </c>
      <c r="D29" s="156">
        <f>IF('نتائج ف1'!D27=0,"",'نتائج ف1'!D27)</f>
        <v>4</v>
      </c>
      <c r="E29" s="156">
        <f>IF('نتائج ف2'!D27=0,"",'نتائج ف2'!D27)</f>
        <v>4.5</v>
      </c>
      <c r="F29" s="156">
        <f>IF('نتائج ف3'!D27=0,"",'نتائج ف3'!D27)</f>
        <v>4.5</v>
      </c>
      <c r="G29" s="162">
        <f t="shared" si="0"/>
        <v>4.333333333333333</v>
      </c>
      <c r="H29" s="156" t="str">
        <f>IF('نتائج ف1'!E27=0,"",'نتائج ف1'!E27)</f>
        <v>_</v>
      </c>
      <c r="I29" s="156" t="str">
        <f>IF('نتائج ف2'!E27=0,"",'نتائج ف2'!E27)</f>
        <v>_</v>
      </c>
      <c r="J29" s="156" t="str">
        <f>IF('نتائج ف3'!E27=0,"",'نتائج ف3'!E27)</f>
        <v>_</v>
      </c>
      <c r="K29" s="162" t="str">
        <f t="shared" si="1"/>
        <v/>
      </c>
      <c r="L29" s="156">
        <f>IF('نتائج ف1'!F27=0,"",'نتائج ف1'!F27)</f>
        <v>2.5</v>
      </c>
      <c r="M29" s="156">
        <f>IF('نتائج ف2'!F27=0,"",'نتائج ف2'!F27)</f>
        <v>3.5</v>
      </c>
      <c r="N29" s="156">
        <f>IF('نتائج ف3'!F27=0,"",'نتائج ف3'!F27)</f>
        <v>3.5</v>
      </c>
      <c r="O29" s="162">
        <f t="shared" si="2"/>
        <v>3.1666666666666665</v>
      </c>
      <c r="P29" s="157">
        <f t="shared" si="3"/>
        <v>3.75</v>
      </c>
      <c r="Q29" s="158">
        <f t="shared" si="4"/>
        <v>3.75</v>
      </c>
      <c r="R29" s="159"/>
      <c r="Z29">
        <v>1</v>
      </c>
    </row>
    <row r="30" spans="1:26" ht="23.25" customHeight="1">
      <c r="A30" s="161">
        <v>25</v>
      </c>
      <c r="B30" s="155" t="str">
        <f>IF('قائمة التلامي'!B29=0,"",'قائمة التلامي'!B29)</f>
        <v>Y</v>
      </c>
      <c r="C30" s="155" t="str">
        <f>IF('قائمة التلامي'!C29=0,"",'قائمة التلامي'!C29)</f>
        <v>y</v>
      </c>
      <c r="D30" s="156">
        <f>IF('نتائج ف1'!D28=0,"",'نتائج ف1'!D28)</f>
        <v>3</v>
      </c>
      <c r="E30" s="156">
        <f>IF('نتائج ف2'!D28=0,"",'نتائج ف2'!D28)</f>
        <v>3</v>
      </c>
      <c r="F30" s="156">
        <f>IF('نتائج ف3'!D28=0,"",'نتائج ف3'!D28)</f>
        <v>5.5</v>
      </c>
      <c r="G30" s="162">
        <f t="shared" si="0"/>
        <v>3.8333333333333335</v>
      </c>
      <c r="H30" s="156" t="str">
        <f>IF('نتائج ف1'!E28=0,"",'نتائج ف1'!E28)</f>
        <v>_</v>
      </c>
      <c r="I30" s="156" t="str">
        <f>IF('نتائج ف2'!E28=0,"",'نتائج ف2'!E28)</f>
        <v>_</v>
      </c>
      <c r="J30" s="156" t="str">
        <f>IF('نتائج ف3'!E28=0,"",'نتائج ف3'!E28)</f>
        <v>_</v>
      </c>
      <c r="K30" s="162" t="str">
        <f t="shared" si="1"/>
        <v/>
      </c>
      <c r="L30" s="156">
        <f>IF('نتائج ف1'!F28=0,"",'نتائج ف1'!F28)</f>
        <v>3.5</v>
      </c>
      <c r="M30" s="156">
        <f>IF('نتائج ف2'!F28=0,"",'نتائج ف2'!F28)</f>
        <v>1</v>
      </c>
      <c r="N30" s="156">
        <f>IF('نتائج ف3'!F28=0,"",'نتائج ف3'!F28)</f>
        <v>1</v>
      </c>
      <c r="O30" s="162">
        <f t="shared" si="2"/>
        <v>1.8333333333333333</v>
      </c>
      <c r="P30" s="157">
        <f t="shared" si="3"/>
        <v>2.8333333333333335</v>
      </c>
      <c r="Q30" s="158">
        <f t="shared" si="4"/>
        <v>2.8333333333333335</v>
      </c>
      <c r="R30" s="159"/>
      <c r="Z30">
        <v>1</v>
      </c>
    </row>
    <row r="31" spans="1:26" ht="23.25" customHeight="1">
      <c r="A31" s="161">
        <v>26</v>
      </c>
      <c r="B31" s="155" t="str">
        <f>IF('قائمة التلامي'!B30=0,"",'قائمة التلامي'!B30)</f>
        <v>Z</v>
      </c>
      <c r="C31" s="155" t="str">
        <f>IF('قائمة التلامي'!C30=0,"",'قائمة التلامي'!C30)</f>
        <v>z</v>
      </c>
      <c r="D31" s="156">
        <f>IF('نتائج ف1'!D29=0,"",'نتائج ف1'!D29)</f>
        <v>4.5</v>
      </c>
      <c r="E31" s="156">
        <f>IF('نتائج ف2'!D29=0,"",'نتائج ف2'!D29)</f>
        <v>3.5</v>
      </c>
      <c r="F31" s="156">
        <f>IF('نتائج ف3'!D29=0,"",'نتائج ف3'!D29)</f>
        <v>4.5</v>
      </c>
      <c r="G31" s="162">
        <f t="shared" si="0"/>
        <v>4.166666666666667</v>
      </c>
      <c r="H31" s="156" t="str">
        <f>IF('نتائج ف1'!E29=0,"",'نتائج ف1'!E29)</f>
        <v>_</v>
      </c>
      <c r="I31" s="156" t="str">
        <f>IF('نتائج ف2'!E29=0,"",'نتائج ف2'!E29)</f>
        <v>_</v>
      </c>
      <c r="J31" s="156" t="str">
        <f>IF('نتائج ف3'!E29=0,"",'نتائج ف3'!E29)</f>
        <v>_</v>
      </c>
      <c r="K31" s="162" t="str">
        <f t="shared" si="1"/>
        <v/>
      </c>
      <c r="L31" s="156">
        <f>IF('نتائج ف1'!F29=0,"",'نتائج ف1'!F29)</f>
        <v>2</v>
      </c>
      <c r="M31" s="156">
        <f>IF('نتائج ف2'!F29=0,"",'نتائج ف2'!F29)</f>
        <v>1.5</v>
      </c>
      <c r="N31" s="156">
        <f>IF('نتائج ف3'!F29=0,"",'نتائج ف3'!F29)</f>
        <v>1</v>
      </c>
      <c r="O31" s="162">
        <f t="shared" si="2"/>
        <v>1.5</v>
      </c>
      <c r="P31" s="157">
        <f t="shared" si="3"/>
        <v>2.8333333333333335</v>
      </c>
      <c r="Q31" s="158">
        <f t="shared" si="4"/>
        <v>2.8333333333333335</v>
      </c>
      <c r="R31" s="159"/>
    </row>
    <row r="32" spans="1:26" ht="23.25" customHeight="1">
      <c r="A32" s="161">
        <v>27</v>
      </c>
      <c r="B32" s="155" t="str">
        <f>IF('قائمة التلامي'!B31=0,"",'قائمة التلامي'!B31)</f>
        <v>AA</v>
      </c>
      <c r="C32" s="155" t="str">
        <f>IF('قائمة التلامي'!C31=0,"",'قائمة التلامي'!C31)</f>
        <v>aa</v>
      </c>
      <c r="D32" s="156">
        <f>IF('نتائج ف1'!D30=0,"",'نتائج ف1'!D30)</f>
        <v>5</v>
      </c>
      <c r="E32" s="156">
        <f>IF('نتائج ف2'!D30=0,"",'نتائج ف2'!D30)</f>
        <v>3</v>
      </c>
      <c r="F32" s="156">
        <f>IF('نتائج ف3'!D30=0,"",'نتائج ف3'!D30)</f>
        <v>5.5</v>
      </c>
      <c r="G32" s="162">
        <f t="shared" si="0"/>
        <v>4.5</v>
      </c>
      <c r="H32" s="156" t="str">
        <f>IF('نتائج ف1'!E30=0,"",'نتائج ف1'!E30)</f>
        <v>_</v>
      </c>
      <c r="I32" s="156" t="str">
        <f>IF('نتائج ف2'!E30=0,"",'نتائج ف2'!E30)</f>
        <v>_</v>
      </c>
      <c r="J32" s="156" t="str">
        <f>IF('نتائج ف3'!E30=0,"",'نتائج ف3'!E30)</f>
        <v>_</v>
      </c>
      <c r="K32" s="162" t="str">
        <f t="shared" si="1"/>
        <v/>
      </c>
      <c r="L32" s="156">
        <f>IF('نتائج ف1'!F30=0,"",'نتائج ف1'!F30)</f>
        <v>1.5</v>
      </c>
      <c r="M32" s="156">
        <f>IF('نتائج ف2'!F30=0,"",'نتائج ف2'!F30)</f>
        <v>1</v>
      </c>
      <c r="N32" s="156">
        <f>IF('نتائج ف3'!F30=0,"",'نتائج ف3'!F30)</f>
        <v>1</v>
      </c>
      <c r="O32" s="162">
        <f t="shared" si="2"/>
        <v>1.1666666666666667</v>
      </c>
      <c r="P32" s="157">
        <f t="shared" si="3"/>
        <v>2.8333333333333335</v>
      </c>
      <c r="Q32" s="158">
        <f t="shared" si="4"/>
        <v>2.8333333333333335</v>
      </c>
      <c r="R32" s="159"/>
    </row>
    <row r="33" spans="1:18" ht="23.25" customHeight="1">
      <c r="A33" s="161">
        <v>28</v>
      </c>
      <c r="B33" s="155" t="str">
        <f>IF('قائمة التلامي'!B32=0,"",'قائمة التلامي'!B32)</f>
        <v>AB</v>
      </c>
      <c r="C33" s="155" t="str">
        <f>IF('قائمة التلامي'!C32=0,"",'قائمة التلامي'!C32)</f>
        <v>ab</v>
      </c>
      <c r="D33" s="156">
        <f>IF('نتائج ف1'!D31=0,"",'نتائج ف1'!D31)</f>
        <v>5</v>
      </c>
      <c r="E33" s="156">
        <f>IF('نتائج ف2'!D31=0,"",'نتائج ف2'!D31)</f>
        <v>5</v>
      </c>
      <c r="F33" s="156">
        <f>IF('نتائج ف3'!D31=0,"",'نتائج ف3'!D31)</f>
        <v>4.5</v>
      </c>
      <c r="G33" s="162">
        <f t="shared" si="0"/>
        <v>4.833333333333333</v>
      </c>
      <c r="H33" s="156" t="str">
        <f>IF('نتائج ف1'!E31=0,"",'نتائج ف1'!E31)</f>
        <v>_</v>
      </c>
      <c r="I33" s="156" t="str">
        <f>IF('نتائج ف2'!E31=0,"",'نتائج ف2'!E31)</f>
        <v>_</v>
      </c>
      <c r="J33" s="156" t="str">
        <f>IF('نتائج ف3'!E31=0,"",'نتائج ف3'!E31)</f>
        <v>_</v>
      </c>
      <c r="K33" s="162" t="str">
        <f t="shared" si="1"/>
        <v/>
      </c>
      <c r="L33" s="156">
        <f>IF('نتائج ف1'!F31=0,"",'نتائج ف1'!F31)</f>
        <v>2</v>
      </c>
      <c r="M33" s="156">
        <f>IF('نتائج ف2'!F31=0,"",'نتائج ف2'!F31)</f>
        <v>1</v>
      </c>
      <c r="N33" s="156">
        <f>IF('نتائج ف3'!F31=0,"",'نتائج ف3'!F31)</f>
        <v>1</v>
      </c>
      <c r="O33" s="162">
        <f t="shared" si="2"/>
        <v>1.3333333333333333</v>
      </c>
      <c r="P33" s="157">
        <f t="shared" si="3"/>
        <v>3.083333333333333</v>
      </c>
      <c r="Q33" s="158">
        <f t="shared" si="4"/>
        <v>3.083333333333333</v>
      </c>
      <c r="R33" s="159"/>
    </row>
    <row r="34" spans="1:18" ht="23.25" customHeight="1">
      <c r="A34" s="161">
        <v>29</v>
      </c>
      <c r="B34" s="155" t="str">
        <f>IF('قائمة التلامي'!B33=0,"",'قائمة التلامي'!B33)</f>
        <v>AC</v>
      </c>
      <c r="C34" s="155" t="str">
        <f>IF('قائمة التلامي'!C33=0,"",'قائمة التلامي'!C33)</f>
        <v>ac</v>
      </c>
      <c r="D34" s="156">
        <f>IF('نتائج ف1'!D32=0,"",'نتائج ف1'!D32)</f>
        <v>3</v>
      </c>
      <c r="E34" s="156">
        <f>IF('نتائج ف2'!D32=0,"",'نتائج ف2'!D32)</f>
        <v>3.5</v>
      </c>
      <c r="F34" s="156">
        <f>IF('نتائج ف3'!D32=0,"",'نتائج ف3'!D32)</f>
        <v>3</v>
      </c>
      <c r="G34" s="162">
        <f t="shared" si="0"/>
        <v>3.1666666666666665</v>
      </c>
      <c r="H34" s="156" t="str">
        <f>IF('نتائج ف1'!E32=0,"",'نتائج ف1'!E32)</f>
        <v>_</v>
      </c>
      <c r="I34" s="156" t="str">
        <f>IF('نتائج ف2'!E32=0,"",'نتائج ف2'!E32)</f>
        <v>_</v>
      </c>
      <c r="J34" s="156" t="str">
        <f>IF('نتائج ف3'!E32=0,"",'نتائج ف3'!E32)</f>
        <v>_</v>
      </c>
      <c r="K34" s="162" t="str">
        <f t="shared" si="1"/>
        <v/>
      </c>
      <c r="L34" s="156">
        <f>IF('نتائج ف1'!F32=0,"",'نتائج ف1'!F32)</f>
        <v>1.5</v>
      </c>
      <c r="M34" s="156">
        <f>IF('نتائج ف2'!F32=0,"",'نتائج ف2'!F32)</f>
        <v>4</v>
      </c>
      <c r="N34" s="156">
        <f>IF('نتائج ف3'!F32=0,"",'نتائج ف3'!F32)</f>
        <v>1</v>
      </c>
      <c r="O34" s="162">
        <f t="shared" si="2"/>
        <v>2.1666666666666665</v>
      </c>
      <c r="P34" s="157">
        <f t="shared" si="3"/>
        <v>2.6666666666666665</v>
      </c>
      <c r="Q34" s="158">
        <f t="shared" si="4"/>
        <v>2.6666666666666665</v>
      </c>
      <c r="R34" s="159"/>
    </row>
    <row r="35" spans="1:18" ht="23.25" customHeight="1">
      <c r="A35" s="161">
        <v>30</v>
      </c>
      <c r="B35" s="155" t="str">
        <f>IF('قائمة التلامي'!B34=0,"",'قائمة التلامي'!B34)</f>
        <v>AD</v>
      </c>
      <c r="C35" s="155" t="str">
        <f>IF('قائمة التلامي'!C34=0,"",'قائمة التلامي'!C34)</f>
        <v>ad</v>
      </c>
      <c r="D35" s="156">
        <f>IF('نتائج ف1'!D33=0,"",'نتائج ف1'!D33)</f>
        <v>1</v>
      </c>
      <c r="E35" s="156">
        <f>IF('نتائج ف2'!D33=0,"",'نتائج ف2'!D33)</f>
        <v>1</v>
      </c>
      <c r="F35" s="156">
        <f>IF('نتائج ف3'!D33=0,"",'نتائج ف3'!D33)</f>
        <v>1</v>
      </c>
      <c r="G35" s="162">
        <f t="shared" si="0"/>
        <v>1</v>
      </c>
      <c r="H35" s="156" t="str">
        <f>IF('نتائج ف1'!E33=0,"",'نتائج ف1'!E33)</f>
        <v>_</v>
      </c>
      <c r="I35" s="156" t="str">
        <f>IF('نتائج ف2'!E33=0,"",'نتائج ف2'!E33)</f>
        <v>_</v>
      </c>
      <c r="J35" s="156" t="str">
        <f>IF('نتائج ف3'!E33=0,"",'نتائج ف3'!E33)</f>
        <v>_</v>
      </c>
      <c r="K35" s="162" t="str">
        <f t="shared" si="1"/>
        <v/>
      </c>
      <c r="L35" s="156">
        <f>IF('نتائج ف1'!F33=0,"",'نتائج ف1'!F33)</f>
        <v>1</v>
      </c>
      <c r="M35" s="156">
        <f>IF('نتائج ف2'!F33=0,"",'نتائج ف2'!F33)</f>
        <v>1</v>
      </c>
      <c r="N35" s="156">
        <f>IF('نتائج ف3'!F33=0,"",'نتائج ف3'!F33)</f>
        <v>1</v>
      </c>
      <c r="O35" s="162">
        <f t="shared" si="2"/>
        <v>1</v>
      </c>
      <c r="P35" s="157">
        <f t="shared" si="3"/>
        <v>1</v>
      </c>
      <c r="Q35" s="158">
        <f t="shared" si="4"/>
        <v>1</v>
      </c>
      <c r="R35" s="159"/>
    </row>
    <row r="36" spans="1:18" ht="23.25" customHeight="1">
      <c r="A36" s="161">
        <v>31</v>
      </c>
      <c r="B36" s="155" t="str">
        <f>IF('قائمة التلامي'!B35=0,"",'قائمة التلامي'!B35)</f>
        <v>AE</v>
      </c>
      <c r="C36" s="155" t="str">
        <f>IF('قائمة التلامي'!C35=0,"",'قائمة التلامي'!C35)</f>
        <v>ae</v>
      </c>
      <c r="D36" s="156">
        <f>IF('نتائج ف1'!D34=0,"",'نتائج ف1'!D34)</f>
        <v>3</v>
      </c>
      <c r="E36" s="156">
        <f>IF('نتائج ف2'!D34=0,"",'نتائج ف2'!D34)</f>
        <v>2.5</v>
      </c>
      <c r="F36" s="156">
        <f>IF('نتائج ف3'!D34=0,"",'نتائج ف3'!D34)</f>
        <v>2</v>
      </c>
      <c r="G36" s="162">
        <f t="shared" si="0"/>
        <v>2.5</v>
      </c>
      <c r="H36" s="156" t="str">
        <f>IF('نتائج ف1'!E34=0,"",'نتائج ف1'!E34)</f>
        <v>_</v>
      </c>
      <c r="I36" s="156" t="str">
        <f>IF('نتائج ف2'!E34=0,"",'نتائج ف2'!E34)</f>
        <v>_</v>
      </c>
      <c r="J36" s="156" t="str">
        <f>IF('نتائج ف3'!E34=0,"",'نتائج ف3'!E34)</f>
        <v>_</v>
      </c>
      <c r="K36" s="162" t="str">
        <f t="shared" si="1"/>
        <v/>
      </c>
      <c r="L36" s="156">
        <f>IF('نتائج ف1'!F34=0,"",'نتائج ف1'!F34)</f>
        <v>2.5</v>
      </c>
      <c r="M36" s="156">
        <f>IF('نتائج ف2'!F34=0,"",'نتائج ف2'!F34)</f>
        <v>1</v>
      </c>
      <c r="N36" s="156">
        <f>IF('نتائج ف3'!F34=0,"",'نتائج ف3'!F34)</f>
        <v>1</v>
      </c>
      <c r="O36" s="162">
        <f t="shared" si="2"/>
        <v>1.5</v>
      </c>
      <c r="P36" s="157">
        <f t="shared" si="3"/>
        <v>2</v>
      </c>
      <c r="Q36" s="158">
        <f t="shared" si="4"/>
        <v>2</v>
      </c>
      <c r="R36" s="159"/>
    </row>
    <row r="37" spans="1:18" ht="23.25" customHeight="1">
      <c r="A37" s="161">
        <v>32</v>
      </c>
      <c r="B37" s="155" t="str">
        <f>IF('قائمة التلامي'!B36=0,"",'قائمة التلامي'!B36)</f>
        <v>AF</v>
      </c>
      <c r="C37" s="155" t="str">
        <f>IF('قائمة التلامي'!C36=0,"",'قائمة التلامي'!C36)</f>
        <v>af</v>
      </c>
      <c r="D37" s="156">
        <f>IF('نتائج ف1'!D35=0,"",'نتائج ف1'!D35)</f>
        <v>1</v>
      </c>
      <c r="E37" s="156">
        <f>IF('نتائج ف2'!D35=0,"",'نتائج ف2'!D35)</f>
        <v>1</v>
      </c>
      <c r="F37" s="156">
        <f>IF('نتائج ف3'!D35=0,"",'نتائج ف3'!D35)</f>
        <v>1</v>
      </c>
      <c r="G37" s="162">
        <f t="shared" si="0"/>
        <v>1</v>
      </c>
      <c r="H37" s="156" t="str">
        <f>IF('نتائج ف1'!E35=0,"",'نتائج ف1'!E35)</f>
        <v>_</v>
      </c>
      <c r="I37" s="156" t="str">
        <f>IF('نتائج ف2'!E35=0,"",'نتائج ف2'!E35)</f>
        <v>_</v>
      </c>
      <c r="J37" s="156" t="str">
        <f>IF('نتائج ف3'!E35=0,"",'نتائج ف3'!E35)</f>
        <v>_</v>
      </c>
      <c r="K37" s="162" t="str">
        <f t="shared" si="1"/>
        <v/>
      </c>
      <c r="L37" s="156">
        <f>IF('نتائج ف1'!F35=0,"",'نتائج ف1'!F35)</f>
        <v>1</v>
      </c>
      <c r="M37" s="156">
        <f>IF('نتائج ف2'!F35=0,"",'نتائج ف2'!F35)</f>
        <v>1</v>
      </c>
      <c r="N37" s="156">
        <f>IF('نتائج ف3'!F35=0,"",'نتائج ف3'!F35)</f>
        <v>1</v>
      </c>
      <c r="O37" s="162">
        <f t="shared" si="2"/>
        <v>1</v>
      </c>
      <c r="P37" s="157">
        <f t="shared" si="3"/>
        <v>1</v>
      </c>
      <c r="Q37" s="158">
        <f t="shared" si="4"/>
        <v>1</v>
      </c>
      <c r="R37" s="159"/>
    </row>
    <row r="38" spans="1:18" ht="23.25" customHeight="1">
      <c r="A38" s="161">
        <v>33</v>
      </c>
      <c r="B38" s="155" t="str">
        <f>IF('قائمة التلامي'!B37=0,"",'قائمة التلامي'!B37)</f>
        <v>AG</v>
      </c>
      <c r="C38" s="155" t="str">
        <f>IF('قائمة التلامي'!C37=0,"",'قائمة التلامي'!C37)</f>
        <v>ag</v>
      </c>
      <c r="D38" s="156">
        <f>IF('نتائج ف1'!D36=0,"",'نتائج ف1'!D36)</f>
        <v>6</v>
      </c>
      <c r="E38" s="156">
        <f>IF('نتائج ف2'!D36=0,"",'نتائج ف2'!D36)</f>
        <v>7.5</v>
      </c>
      <c r="F38" s="156">
        <f>IF('نتائج ف3'!D36=0,"",'نتائج ف3'!D36)</f>
        <v>4.5</v>
      </c>
      <c r="G38" s="162">
        <f t="shared" si="0"/>
        <v>6</v>
      </c>
      <c r="H38" s="156" t="str">
        <f>IF('نتائج ف1'!E36=0,"",'نتائج ف1'!E36)</f>
        <v>_</v>
      </c>
      <c r="I38" s="156" t="str">
        <f>IF('نتائج ف2'!E36=0,"",'نتائج ف2'!E36)</f>
        <v>_</v>
      </c>
      <c r="J38" s="156" t="str">
        <f>IF('نتائج ف3'!E36=0,"",'نتائج ف3'!E36)</f>
        <v>_</v>
      </c>
      <c r="K38" s="162" t="str">
        <f t="shared" si="1"/>
        <v/>
      </c>
      <c r="L38" s="156">
        <f>IF('نتائج ف1'!F36=0,"",'نتائج ف1'!F36)</f>
        <v>2.5</v>
      </c>
      <c r="M38" s="156">
        <f>IF('نتائج ف2'!F36=0,"",'نتائج ف2'!F36)</f>
        <v>3.5</v>
      </c>
      <c r="N38" s="156">
        <f>IF('نتائج ف3'!F36=0,"",'نتائج ف3'!F36)</f>
        <v>3</v>
      </c>
      <c r="O38" s="162">
        <f t="shared" si="2"/>
        <v>3</v>
      </c>
      <c r="P38" s="157">
        <f t="shared" si="3"/>
        <v>4.5</v>
      </c>
      <c r="Q38" s="158">
        <f t="shared" si="4"/>
        <v>4.5</v>
      </c>
      <c r="R38" s="159"/>
    </row>
    <row r="39" spans="1:18" ht="23.25" customHeight="1">
      <c r="A39" s="161">
        <v>34</v>
      </c>
      <c r="B39" s="155" t="str">
        <f>IF('قائمة التلامي'!B38=0,"",'قائمة التلامي'!B38)</f>
        <v>AH</v>
      </c>
      <c r="C39" s="155" t="str">
        <f>IF('قائمة التلامي'!C38=0,"",'قائمة التلامي'!C38)</f>
        <v>ah</v>
      </c>
      <c r="D39" s="156">
        <f>IF('نتائج ف1'!D37=0,"",'نتائج ف1'!D37)</f>
        <v>5.5</v>
      </c>
      <c r="E39" s="156">
        <f>IF('نتائج ف2'!D37=0,"",'نتائج ف2'!D37)</f>
        <v>3</v>
      </c>
      <c r="F39" s="156">
        <f>IF('نتائج ف3'!D37=0,"",'نتائج ف3'!D37)</f>
        <v>7</v>
      </c>
      <c r="G39" s="162">
        <f t="shared" si="0"/>
        <v>5.166666666666667</v>
      </c>
      <c r="H39" s="156" t="str">
        <f>IF('نتائج ف1'!E37=0,"",'نتائج ف1'!E37)</f>
        <v>_</v>
      </c>
      <c r="I39" s="156" t="str">
        <f>IF('نتائج ف2'!E37=0,"",'نتائج ف2'!E37)</f>
        <v>_</v>
      </c>
      <c r="J39" s="156" t="str">
        <f>IF('نتائج ف3'!E37=0,"",'نتائج ف3'!E37)</f>
        <v>_</v>
      </c>
      <c r="K39" s="162" t="str">
        <f t="shared" si="1"/>
        <v/>
      </c>
      <c r="L39" s="156">
        <f>IF('نتائج ف1'!F37=0,"",'نتائج ف1'!F37)</f>
        <v>3</v>
      </c>
      <c r="M39" s="156">
        <f>IF('نتائج ف2'!F37=0,"",'نتائج ف2'!F37)</f>
        <v>2.5</v>
      </c>
      <c r="N39" s="156">
        <f>IF('نتائج ف3'!F37=0,"",'نتائج ف3'!F37)</f>
        <v>2</v>
      </c>
      <c r="O39" s="162">
        <f t="shared" si="2"/>
        <v>2.5</v>
      </c>
      <c r="P39" s="157">
        <f t="shared" si="3"/>
        <v>3.8333333333333335</v>
      </c>
      <c r="Q39" s="158">
        <f t="shared" si="4"/>
        <v>3.8333333333333339</v>
      </c>
      <c r="R39" s="159"/>
    </row>
    <row r="40" spans="1:18" ht="23.25" customHeight="1">
      <c r="A40" s="161">
        <v>35</v>
      </c>
      <c r="B40" s="155" t="str">
        <f>IF('قائمة التلامي'!B39=0,"",'قائمة التلامي'!B39)</f>
        <v>AK</v>
      </c>
      <c r="C40" s="155" t="str">
        <f>IF('قائمة التلامي'!C39=0,"",'قائمة التلامي'!C39)</f>
        <v>ai</v>
      </c>
      <c r="D40" s="156">
        <f>IF('نتائج ف1'!D38=0,"",'نتائج ف1'!D38)</f>
        <v>7.5</v>
      </c>
      <c r="E40" s="156">
        <f>IF('نتائج ف2'!D38=0,"",'نتائج ف2'!D38)</f>
        <v>2.5</v>
      </c>
      <c r="F40" s="156">
        <f>IF('نتائج ف3'!D38=0,"",'نتائج ف3'!D38)</f>
        <v>5</v>
      </c>
      <c r="G40" s="162">
        <f t="shared" si="0"/>
        <v>5</v>
      </c>
      <c r="H40" s="156" t="str">
        <f>IF('نتائج ف1'!E38=0,"",'نتائج ف1'!E38)</f>
        <v>_</v>
      </c>
      <c r="I40" s="156" t="str">
        <f>IF('نتائج ف2'!E38=0,"",'نتائج ف2'!E38)</f>
        <v>_</v>
      </c>
      <c r="J40" s="156" t="str">
        <f>IF('نتائج ف3'!E38=0,"",'نتائج ف3'!E38)</f>
        <v>_</v>
      </c>
      <c r="K40" s="162" t="str">
        <f t="shared" si="1"/>
        <v/>
      </c>
      <c r="L40" s="156">
        <f>IF('نتائج ف1'!F38=0,"",'نتائج ف1'!F38)</f>
        <v>7</v>
      </c>
      <c r="M40" s="156">
        <f>IF('نتائج ف2'!F38=0,"",'نتائج ف2'!F38)</f>
        <v>7</v>
      </c>
      <c r="N40" s="156">
        <f>IF('نتائج ف3'!F38=0,"",'نتائج ف3'!F38)</f>
        <v>4</v>
      </c>
      <c r="O40" s="162">
        <f t="shared" si="2"/>
        <v>6</v>
      </c>
      <c r="P40" s="157">
        <f t="shared" si="3"/>
        <v>5.5</v>
      </c>
      <c r="Q40" s="158">
        <f t="shared" si="4"/>
        <v>5.5</v>
      </c>
      <c r="R40" s="159"/>
    </row>
    <row r="41" spans="1:18" ht="23.25" customHeight="1">
      <c r="A41" s="161">
        <v>36</v>
      </c>
      <c r="B41" s="155" t="str">
        <f>IF('قائمة التلامي'!B40=0,"",'قائمة التلامي'!B40)</f>
        <v>AL</v>
      </c>
      <c r="C41" s="155" t="str">
        <f>IF('قائمة التلامي'!C40=0,"",'قائمة التلامي'!C40)</f>
        <v>aj</v>
      </c>
      <c r="D41" s="156">
        <f>IF('نتائج ف1'!D39=0,"",'نتائج ف1'!D39)</f>
        <v>8</v>
      </c>
      <c r="E41" s="156">
        <f>IF('نتائج ف2'!D39=0,"",'نتائج ف2'!D39)</f>
        <v>7.5</v>
      </c>
      <c r="F41" s="156">
        <f>IF('نتائج ف3'!D39=0,"",'نتائج ف3'!D39)</f>
        <v>7</v>
      </c>
      <c r="G41" s="162">
        <f t="shared" si="0"/>
        <v>7.5</v>
      </c>
      <c r="H41" s="156" t="str">
        <f>IF('نتائج ف1'!E39=0,"",'نتائج ف1'!E39)</f>
        <v>_</v>
      </c>
      <c r="I41" s="156" t="str">
        <f>IF('نتائج ف2'!E39=0,"",'نتائج ف2'!E39)</f>
        <v>_</v>
      </c>
      <c r="J41" s="156" t="str">
        <f>IF('نتائج ف3'!E39=0,"",'نتائج ف3'!E39)</f>
        <v>_</v>
      </c>
      <c r="K41" s="162" t="str">
        <f t="shared" si="1"/>
        <v/>
      </c>
      <c r="L41" s="156">
        <f>IF('نتائج ف1'!F39=0,"",'نتائج ف1'!F39)</f>
        <v>4</v>
      </c>
      <c r="M41" s="156">
        <f>IF('نتائج ف2'!F39=0,"",'نتائج ف2'!F39)</f>
        <v>8</v>
      </c>
      <c r="N41" s="156">
        <f>IF('نتائج ف3'!F39=0,"",'نتائج ف3'!F39)</f>
        <v>6</v>
      </c>
      <c r="O41" s="162">
        <f t="shared" si="2"/>
        <v>6</v>
      </c>
      <c r="P41" s="157">
        <f t="shared" si="3"/>
        <v>6.75</v>
      </c>
      <c r="Q41" s="158">
        <f t="shared" si="4"/>
        <v>6.75</v>
      </c>
      <c r="R41" s="159"/>
    </row>
    <row r="42" spans="1:18" ht="23.25" customHeight="1">
      <c r="A42" s="161">
        <v>37</v>
      </c>
      <c r="B42" s="155" t="str">
        <f>IF('قائمة التلامي'!B41=0,"",'قائمة التلامي'!B41)</f>
        <v>AM</v>
      </c>
      <c r="C42" s="155" t="str">
        <f>IF('قائمة التلامي'!C41=0,"",'قائمة التلامي'!C41)</f>
        <v>ak</v>
      </c>
      <c r="D42" s="156">
        <f>IF('نتائج ف1'!D40=0,"",'نتائج ف1'!D40)</f>
        <v>4</v>
      </c>
      <c r="E42" s="156">
        <f>IF('نتائج ف2'!D40=0,"",'نتائج ف2'!D40)</f>
        <v>3</v>
      </c>
      <c r="F42" s="156">
        <f>IF('نتائج ف3'!D40=0,"",'نتائج ف3'!D40)</f>
        <v>4.5</v>
      </c>
      <c r="G42" s="162">
        <f t="shared" si="0"/>
        <v>3.8333333333333335</v>
      </c>
      <c r="H42" s="156" t="str">
        <f>IF('نتائج ف1'!E40=0,"",'نتائج ف1'!E40)</f>
        <v>_</v>
      </c>
      <c r="I42" s="156" t="str">
        <f>IF('نتائج ف2'!E40=0,"",'نتائج ف2'!E40)</f>
        <v>_</v>
      </c>
      <c r="J42" s="156" t="str">
        <f>IF('نتائج ف3'!E40=0,"",'نتائج ف3'!E40)</f>
        <v>_</v>
      </c>
      <c r="K42" s="162" t="str">
        <f t="shared" si="1"/>
        <v/>
      </c>
      <c r="L42" s="156">
        <f>IF('نتائج ف1'!F40=0,"",'نتائج ف1'!F40)</f>
        <v>2</v>
      </c>
      <c r="M42" s="156">
        <f>IF('نتائج ف2'!F40=0,"",'نتائج ف2'!F40)</f>
        <v>3</v>
      </c>
      <c r="N42" s="156">
        <f>IF('نتائج ف3'!F40=0,"",'نتائج ف3'!F40)</f>
        <v>1.5</v>
      </c>
      <c r="O42" s="162">
        <f t="shared" si="2"/>
        <v>2.1666666666666665</v>
      </c>
      <c r="P42" s="157">
        <f t="shared" si="3"/>
        <v>3</v>
      </c>
      <c r="Q42" s="158">
        <f t="shared" si="4"/>
        <v>3</v>
      </c>
      <c r="R42" s="159"/>
    </row>
    <row r="43" spans="1:18" ht="23.25" customHeight="1">
      <c r="A43" s="161">
        <v>38</v>
      </c>
      <c r="B43" s="155" t="str">
        <f>IF('قائمة التلامي'!B42=0,"",'قائمة التلامي'!B42)</f>
        <v>AN</v>
      </c>
      <c r="C43" s="155" t="str">
        <f>IF('قائمة التلامي'!C42=0,"",'قائمة التلامي'!C42)</f>
        <v>al</v>
      </c>
      <c r="D43" s="156">
        <f>IF('نتائج ف1'!D41=0,"",'نتائج ف1'!D41)</f>
        <v>6.5</v>
      </c>
      <c r="E43" s="156">
        <f>IF('نتائج ف2'!D41=0,"",'نتائج ف2'!D41)</f>
        <v>4.5</v>
      </c>
      <c r="F43" s="156">
        <f>IF('نتائج ف3'!D41=0,"",'نتائج ف3'!D41)</f>
        <v>5.5</v>
      </c>
      <c r="G43" s="162">
        <f t="shared" si="0"/>
        <v>5.5</v>
      </c>
      <c r="H43" s="156" t="str">
        <f>IF('نتائج ف1'!E41=0,"",'نتائج ف1'!E41)</f>
        <v>_</v>
      </c>
      <c r="I43" s="156" t="str">
        <f>IF('نتائج ف2'!E41=0,"",'نتائج ف2'!E41)</f>
        <v>_</v>
      </c>
      <c r="J43" s="156" t="str">
        <f>IF('نتائج ف3'!E41=0,"",'نتائج ف3'!E41)</f>
        <v>_</v>
      </c>
      <c r="K43" s="162" t="str">
        <f t="shared" si="1"/>
        <v/>
      </c>
      <c r="L43" s="156">
        <f>IF('نتائج ف1'!F41=0,"",'نتائج ف1'!F41)</f>
        <v>2</v>
      </c>
      <c r="M43" s="156">
        <f>IF('نتائج ف2'!F41=0,"",'نتائج ف2'!F41)</f>
        <v>4</v>
      </c>
      <c r="N43" s="156">
        <f>IF('نتائج ف3'!F41=0,"",'نتائج ف3'!F41)</f>
        <v>6</v>
      </c>
      <c r="O43" s="162">
        <f t="shared" si="2"/>
        <v>4</v>
      </c>
      <c r="P43" s="157">
        <f t="shared" si="3"/>
        <v>4.75</v>
      </c>
      <c r="Q43" s="158">
        <f t="shared" si="4"/>
        <v>4.75</v>
      </c>
      <c r="R43" s="159"/>
    </row>
    <row r="44" spans="1:18" ht="23.25" customHeight="1">
      <c r="A44" s="161">
        <v>39</v>
      </c>
      <c r="B44" s="155" t="str">
        <f>IF('قائمة التلامي'!B43=0,"",'قائمة التلامي'!B43)</f>
        <v>AO</v>
      </c>
      <c r="C44" s="155" t="str">
        <f>IF('قائمة التلامي'!C43=0,"",'قائمة التلامي'!C43)</f>
        <v>am</v>
      </c>
      <c r="D44" s="156">
        <f>IF('نتائج ف1'!D42=0,"",'نتائج ف1'!D42)</f>
        <v>1</v>
      </c>
      <c r="E44" s="156">
        <f>IF('نتائج ف2'!D42=0,"",'نتائج ف2'!D42)</f>
        <v>1</v>
      </c>
      <c r="F44" s="156">
        <f>IF('نتائج ف3'!D42=0,"",'نتائج ف3'!D42)</f>
        <v>2</v>
      </c>
      <c r="G44" s="162">
        <f t="shared" si="0"/>
        <v>1.3333333333333333</v>
      </c>
      <c r="H44" s="156" t="str">
        <f>IF('نتائج ف1'!E42=0,"",'نتائج ف1'!E42)</f>
        <v>_</v>
      </c>
      <c r="I44" s="156" t="str">
        <f>IF('نتائج ف2'!E42=0,"",'نتائج ف2'!E42)</f>
        <v>_</v>
      </c>
      <c r="J44" s="156" t="str">
        <f>IF('نتائج ف3'!E42=0,"",'نتائج ف3'!E42)</f>
        <v>_</v>
      </c>
      <c r="K44" s="162" t="str">
        <f t="shared" si="1"/>
        <v/>
      </c>
      <c r="L44" s="156">
        <f>IF('نتائج ف1'!F42=0,"",'نتائج ف1'!F42)</f>
        <v>1</v>
      </c>
      <c r="M44" s="156">
        <f>IF('نتائج ف2'!F42=0,"",'نتائج ف2'!F42)</f>
        <v>1</v>
      </c>
      <c r="N44" s="156">
        <f>IF('نتائج ف3'!F42=0,"",'نتائج ف3'!F42)</f>
        <v>1</v>
      </c>
      <c r="O44" s="162">
        <f t="shared" si="2"/>
        <v>1</v>
      </c>
      <c r="P44" s="157">
        <f t="shared" si="3"/>
        <v>1.1666666666666665</v>
      </c>
      <c r="Q44" s="158">
        <f t="shared" si="4"/>
        <v>1.1666666666666665</v>
      </c>
      <c r="R44" s="159"/>
    </row>
    <row r="45" spans="1:18" ht="23.25" customHeight="1">
      <c r="A45" s="161">
        <v>40</v>
      </c>
      <c r="B45" s="155" t="str">
        <f>IF('قائمة التلامي'!B44=0,"",'قائمة التلامي'!B44)</f>
        <v/>
      </c>
      <c r="C45" s="155" t="str">
        <f>IF('قائمة التلامي'!C44=0,"",'قائمة التلامي'!C44)</f>
        <v/>
      </c>
      <c r="D45" s="156" t="str">
        <f>IF('نتائج ف1'!D43=0,"",'نتائج ف1'!D43)</f>
        <v/>
      </c>
      <c r="E45" s="156" t="str">
        <f>IF('نتائج ف2'!D43=0,"",'نتائج ف2'!D43)</f>
        <v/>
      </c>
      <c r="F45" s="156" t="str">
        <f>IF('نتائج ف3'!D43=0,"",'نتائج ف3'!D43)</f>
        <v/>
      </c>
      <c r="G45" s="162" t="str">
        <f t="shared" si="0"/>
        <v/>
      </c>
      <c r="H45" s="156" t="str">
        <f>IF('نتائج ف1'!E43=0,"",'نتائج ف1'!E43)</f>
        <v/>
      </c>
      <c r="I45" s="156" t="str">
        <f>IF('نتائج ف2'!E43=0,"",'نتائج ف2'!E43)</f>
        <v/>
      </c>
      <c r="J45" s="156" t="str">
        <f>IF('نتائج ف3'!E43=0,"",'نتائج ف3'!E43)</f>
        <v/>
      </c>
      <c r="K45" s="162" t="str">
        <f t="shared" si="1"/>
        <v/>
      </c>
      <c r="L45" s="156" t="str">
        <f>IF('نتائج ف1'!F43=0,"",'نتائج ف1'!F43)</f>
        <v/>
      </c>
      <c r="M45" s="156" t="str">
        <f>IF('نتائج ف2'!F43=0,"",'نتائج ف2'!F43)</f>
        <v/>
      </c>
      <c r="N45" s="156" t="str">
        <f>IF('نتائج ف3'!F43=0,"",'نتائج ف3'!F43)</f>
        <v/>
      </c>
      <c r="O45" s="162" t="str">
        <f t="shared" si="2"/>
        <v/>
      </c>
      <c r="P45" s="157" t="str">
        <f t="shared" si="3"/>
        <v/>
      </c>
      <c r="Q45" s="158" t="str">
        <f t="shared" si="4"/>
        <v/>
      </c>
      <c r="R45" s="159"/>
    </row>
    <row r="46" spans="1:18" ht="23.25" customHeight="1">
      <c r="A46" s="161">
        <v>41</v>
      </c>
      <c r="B46" s="155" t="str">
        <f>IF('قائمة التلامي'!B45=0,"",'قائمة التلامي'!B45)</f>
        <v/>
      </c>
      <c r="C46" s="155" t="str">
        <f>IF('قائمة التلامي'!C45=0,"",'قائمة التلامي'!C45)</f>
        <v/>
      </c>
      <c r="D46" s="156" t="str">
        <f>IF('نتائج ف1'!D44=0,"",'نتائج ف1'!D44)</f>
        <v/>
      </c>
      <c r="E46" s="156" t="str">
        <f>IF('نتائج ف2'!D44=0,"",'نتائج ف2'!D44)</f>
        <v/>
      </c>
      <c r="F46" s="156" t="str">
        <f>IF('نتائج ف3'!D44=0,"",'نتائج ف3'!D44)</f>
        <v/>
      </c>
      <c r="G46" s="162" t="str">
        <f t="shared" si="0"/>
        <v/>
      </c>
      <c r="H46" s="156" t="str">
        <f>IF('نتائج ف1'!E44=0,"",'نتائج ف1'!E44)</f>
        <v/>
      </c>
      <c r="I46" s="156" t="str">
        <f>IF('نتائج ف2'!E44=0,"",'نتائج ف2'!E44)</f>
        <v/>
      </c>
      <c r="J46" s="156" t="str">
        <f>IF('نتائج ف3'!E44=0,"",'نتائج ف3'!E44)</f>
        <v/>
      </c>
      <c r="K46" s="162" t="str">
        <f t="shared" si="1"/>
        <v/>
      </c>
      <c r="L46" s="156" t="str">
        <f>IF('نتائج ف1'!F44=0,"",'نتائج ف1'!F44)</f>
        <v/>
      </c>
      <c r="M46" s="156" t="str">
        <f>IF('نتائج ف2'!F44=0,"",'نتائج ف2'!F44)</f>
        <v/>
      </c>
      <c r="N46" s="156" t="str">
        <f>IF('نتائج ف3'!F44=0,"",'نتائج ف3'!F44)</f>
        <v/>
      </c>
      <c r="O46" s="162" t="str">
        <f t="shared" si="2"/>
        <v/>
      </c>
      <c r="P46" s="157" t="str">
        <f t="shared" si="3"/>
        <v/>
      </c>
      <c r="Q46" s="158" t="str">
        <f t="shared" si="4"/>
        <v/>
      </c>
      <c r="R46" s="159"/>
    </row>
    <row r="47" spans="1:18" ht="23.25" customHeight="1">
      <c r="A47" s="161">
        <v>42</v>
      </c>
      <c r="B47" s="155" t="str">
        <f>IF('قائمة التلامي'!B46=0,"",'قائمة التلامي'!B46)</f>
        <v/>
      </c>
      <c r="C47" s="155" t="str">
        <f>IF('قائمة التلامي'!C46=0,"",'قائمة التلامي'!C46)</f>
        <v/>
      </c>
      <c r="D47" s="156" t="str">
        <f>IF('نتائج ف1'!D45=0,"",'نتائج ف1'!D45)</f>
        <v/>
      </c>
      <c r="E47" s="156" t="str">
        <f>IF('نتائج ف2'!D45=0,"",'نتائج ف2'!D45)</f>
        <v/>
      </c>
      <c r="F47" s="156" t="str">
        <f>IF('نتائج ف3'!D45=0,"",'نتائج ف3'!D45)</f>
        <v/>
      </c>
      <c r="G47" s="162" t="str">
        <f t="shared" si="0"/>
        <v/>
      </c>
      <c r="H47" s="156" t="str">
        <f>IF('نتائج ف1'!E45=0,"",'نتائج ف1'!E45)</f>
        <v/>
      </c>
      <c r="I47" s="156" t="str">
        <f>IF('نتائج ف2'!E45=0,"",'نتائج ف2'!E45)</f>
        <v/>
      </c>
      <c r="J47" s="156" t="str">
        <f>IF('نتائج ف3'!E45=0,"",'نتائج ف3'!E45)</f>
        <v/>
      </c>
      <c r="K47" s="162" t="str">
        <f t="shared" si="1"/>
        <v/>
      </c>
      <c r="L47" s="156" t="str">
        <f>IF('نتائج ف1'!F45=0,"",'نتائج ف1'!F45)</f>
        <v/>
      </c>
      <c r="M47" s="156" t="str">
        <f>IF('نتائج ف2'!F45=0,"",'نتائج ف2'!F45)</f>
        <v/>
      </c>
      <c r="N47" s="156" t="str">
        <f>IF('نتائج ف3'!F45=0,"",'نتائج ف3'!F45)</f>
        <v/>
      </c>
      <c r="O47" s="162" t="str">
        <f t="shared" si="2"/>
        <v/>
      </c>
      <c r="P47" s="157" t="str">
        <f t="shared" si="3"/>
        <v/>
      </c>
      <c r="Q47" s="158" t="str">
        <f t="shared" si="4"/>
        <v/>
      </c>
      <c r="R47" s="159"/>
    </row>
    <row r="48" spans="1:18" ht="23.25" customHeight="1">
      <c r="A48" s="161">
        <v>43</v>
      </c>
      <c r="B48" s="155" t="str">
        <f>IF('قائمة التلامي'!B47=0,"",'قائمة التلامي'!B47)</f>
        <v/>
      </c>
      <c r="C48" s="155" t="str">
        <f>IF('قائمة التلامي'!C47=0,"",'قائمة التلامي'!C47)</f>
        <v/>
      </c>
      <c r="D48" s="156" t="str">
        <f>IF('نتائج ف1'!D46=0,"",'نتائج ف1'!D46)</f>
        <v/>
      </c>
      <c r="E48" s="156" t="str">
        <f>IF('نتائج ف2'!D46=0,"",'نتائج ف2'!D46)</f>
        <v/>
      </c>
      <c r="F48" s="156" t="str">
        <f>IF('نتائج ف3'!D46=0,"",'نتائج ف3'!D46)</f>
        <v/>
      </c>
      <c r="G48" s="162" t="str">
        <f t="shared" si="0"/>
        <v/>
      </c>
      <c r="H48" s="156" t="str">
        <f>IF('نتائج ف1'!E46=0,"",'نتائج ف1'!E46)</f>
        <v/>
      </c>
      <c r="I48" s="156" t="str">
        <f>IF('نتائج ف2'!E46=0,"",'نتائج ف2'!E46)</f>
        <v/>
      </c>
      <c r="J48" s="156" t="str">
        <f>IF('نتائج ف3'!E46=0,"",'نتائج ف3'!E46)</f>
        <v/>
      </c>
      <c r="K48" s="162" t="str">
        <f t="shared" si="1"/>
        <v/>
      </c>
      <c r="L48" s="156" t="str">
        <f>IF('نتائج ف1'!F46=0,"",'نتائج ف1'!F46)</f>
        <v/>
      </c>
      <c r="M48" s="156" t="str">
        <f>IF('نتائج ف2'!F46=0,"",'نتائج ف2'!F46)</f>
        <v/>
      </c>
      <c r="N48" s="156" t="str">
        <f>IF('نتائج ف3'!F46=0,"",'نتائج ف3'!F46)</f>
        <v/>
      </c>
      <c r="O48" s="162" t="str">
        <f t="shared" si="2"/>
        <v/>
      </c>
      <c r="P48" s="157" t="str">
        <f t="shared" si="3"/>
        <v/>
      </c>
      <c r="Q48" s="158" t="str">
        <f t="shared" si="4"/>
        <v/>
      </c>
      <c r="R48" s="159"/>
    </row>
    <row r="49" spans="1:18" ht="23.25" customHeight="1">
      <c r="A49" s="161">
        <v>44</v>
      </c>
      <c r="B49" s="155" t="str">
        <f>IF('قائمة التلامي'!B48=0,"",'قائمة التلامي'!B48)</f>
        <v/>
      </c>
      <c r="C49" s="155" t="str">
        <f>IF('قائمة التلامي'!C48=0,"",'قائمة التلامي'!C48)</f>
        <v/>
      </c>
      <c r="D49" s="156" t="str">
        <f>IF('نتائج ف1'!D47=0,"",'نتائج ف1'!D47)</f>
        <v/>
      </c>
      <c r="E49" s="156" t="str">
        <f>IF('نتائج ف2'!D47=0,"",'نتائج ف2'!D47)</f>
        <v/>
      </c>
      <c r="F49" s="156" t="str">
        <f>IF('نتائج ف3'!D47=0,"",'نتائج ف3'!D47)</f>
        <v/>
      </c>
      <c r="G49" s="162" t="str">
        <f t="shared" si="0"/>
        <v/>
      </c>
      <c r="H49" s="156" t="str">
        <f>IF('نتائج ف1'!E47=0,"",'نتائج ف1'!E47)</f>
        <v/>
      </c>
      <c r="I49" s="156" t="str">
        <f>IF('نتائج ف2'!E47=0,"",'نتائج ف2'!E47)</f>
        <v/>
      </c>
      <c r="J49" s="156" t="str">
        <f>IF('نتائج ف3'!E47=0,"",'نتائج ف3'!E47)</f>
        <v/>
      </c>
      <c r="K49" s="162" t="str">
        <f t="shared" si="1"/>
        <v/>
      </c>
      <c r="L49" s="156" t="str">
        <f>IF('نتائج ف1'!F47=0,"",'نتائج ف1'!F47)</f>
        <v/>
      </c>
      <c r="M49" s="156" t="str">
        <f>IF('نتائج ف2'!F47=0,"",'نتائج ف2'!F47)</f>
        <v/>
      </c>
      <c r="N49" s="156" t="str">
        <f>IF('نتائج ف3'!F47=0,"",'نتائج ف3'!F47)</f>
        <v/>
      </c>
      <c r="O49" s="162" t="str">
        <f t="shared" si="2"/>
        <v/>
      </c>
      <c r="P49" s="157" t="str">
        <f t="shared" si="3"/>
        <v/>
      </c>
      <c r="Q49" s="158" t="str">
        <f t="shared" si="4"/>
        <v/>
      </c>
      <c r="R49" s="159"/>
    </row>
    <row r="50" spans="1:18" ht="23.25" customHeight="1">
      <c r="A50" s="161">
        <v>45</v>
      </c>
      <c r="B50" s="155" t="str">
        <f>IF('قائمة التلامي'!B49=0,"",'قائمة التلامي'!B49)</f>
        <v/>
      </c>
      <c r="C50" s="155" t="str">
        <f>IF('قائمة التلامي'!C49=0,"",'قائمة التلامي'!C49)</f>
        <v/>
      </c>
      <c r="D50" s="156" t="str">
        <f>IF('نتائج ف1'!D48=0,"",'نتائج ف1'!D48)</f>
        <v/>
      </c>
      <c r="E50" s="156" t="str">
        <f>IF('نتائج ف2'!D48=0,"",'نتائج ف2'!D48)</f>
        <v/>
      </c>
      <c r="F50" s="156" t="str">
        <f>IF('نتائج ف3'!D48=0,"",'نتائج ف3'!D48)</f>
        <v/>
      </c>
      <c r="G50" s="162" t="str">
        <f t="shared" si="0"/>
        <v/>
      </c>
      <c r="H50" s="156" t="str">
        <f>IF('نتائج ف1'!E48=0,"",'نتائج ف1'!E48)</f>
        <v/>
      </c>
      <c r="I50" s="156" t="str">
        <f>IF('نتائج ف2'!E48=0,"",'نتائج ف2'!E48)</f>
        <v/>
      </c>
      <c r="J50" s="156" t="str">
        <f>IF('نتائج ف3'!E48=0,"",'نتائج ف3'!E48)</f>
        <v/>
      </c>
      <c r="K50" s="162" t="str">
        <f t="shared" si="1"/>
        <v/>
      </c>
      <c r="L50" s="156" t="str">
        <f>IF('نتائج ف1'!F48=0,"",'نتائج ف1'!F48)</f>
        <v/>
      </c>
      <c r="M50" s="156" t="str">
        <f>IF('نتائج ف2'!F48=0,"",'نتائج ف2'!F48)</f>
        <v/>
      </c>
      <c r="N50" s="156" t="str">
        <f>IF('نتائج ف3'!F48=0,"",'نتائج ف3'!F48)</f>
        <v/>
      </c>
      <c r="O50" s="162" t="str">
        <f t="shared" si="2"/>
        <v/>
      </c>
      <c r="P50" s="157" t="str">
        <f t="shared" si="3"/>
        <v/>
      </c>
      <c r="Q50" s="158" t="str">
        <f t="shared" si="4"/>
        <v/>
      </c>
      <c r="R50" s="159"/>
    </row>
    <row r="51" spans="1:18" ht="26.25" customHeight="1">
      <c r="A51" s="381" t="s">
        <v>57</v>
      </c>
      <c r="B51" s="382"/>
      <c r="C51" s="382"/>
      <c r="D51" s="164">
        <f>IFERROR(AVERAGE(D6:D50),"")</f>
        <v>6.5</v>
      </c>
      <c r="E51" s="164">
        <f t="shared" ref="E51:P51" si="5">IFERROR(AVERAGE(E6:E50),"")</f>
        <v>5.3205128205128203</v>
      </c>
      <c r="F51" s="164">
        <f t="shared" si="5"/>
        <v>6.2564102564102564</v>
      </c>
      <c r="G51" s="165">
        <f t="shared" si="5"/>
        <v>6.0256410256410255</v>
      </c>
      <c r="H51" s="164" t="str">
        <f t="shared" si="5"/>
        <v/>
      </c>
      <c r="I51" s="164" t="str">
        <f t="shared" si="5"/>
        <v/>
      </c>
      <c r="J51" s="164" t="str">
        <f t="shared" si="5"/>
        <v/>
      </c>
      <c r="K51" s="164" t="str">
        <f t="shared" si="5"/>
        <v/>
      </c>
      <c r="L51" s="164">
        <f t="shared" si="5"/>
        <v>4.666666666666667</v>
      </c>
      <c r="M51" s="164">
        <f t="shared" si="5"/>
        <v>4.615384615384615</v>
      </c>
      <c r="N51" s="164">
        <f t="shared" si="5"/>
        <v>4.5641025641025639</v>
      </c>
      <c r="O51" s="164">
        <f t="shared" si="5"/>
        <v>4.615384615384615</v>
      </c>
      <c r="P51" s="166">
        <f t="shared" si="5"/>
        <v>5.3205128205128203</v>
      </c>
      <c r="Q51" s="167">
        <f>IFERROR(AVERAGE(Q6:Q50),"")</f>
        <v>5.3205128205128203</v>
      </c>
      <c r="R51" s="160"/>
    </row>
    <row r="52" spans="1:18"/>
    <row r="53" spans="1:18" ht="27.75">
      <c r="P53" s="260" t="s">
        <v>38</v>
      </c>
      <c r="Q53" s="260"/>
    </row>
    <row r="54" spans="1:18"/>
    <row r="55" spans="1:18"/>
    <row r="56" spans="1:18"/>
    <row r="57" spans="1:18"/>
    <row r="58" spans="1:18"/>
    <row r="59" spans="1:18"/>
    <row r="60" spans="1:18" hidden="1"/>
    <row r="61" spans="1:18" hidden="1"/>
    <row r="62" spans="1:18" hidden="1"/>
    <row r="63" spans="1:18" hidden="1"/>
    <row r="64" spans="1:18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</sheetData>
  <sheetProtection password="C66D" sheet="1" objects="1" scenarios="1" deleteRows="0" selectLockedCells="1" pivotTables="0"/>
  <mergeCells count="22">
    <mergeCell ref="T22:U22"/>
    <mergeCell ref="T23:U24"/>
    <mergeCell ref="T28:V28"/>
    <mergeCell ref="A1:B1"/>
    <mergeCell ref="C1:E1"/>
    <mergeCell ref="O1:P1"/>
    <mergeCell ref="O2:P2"/>
    <mergeCell ref="Q1:R1"/>
    <mergeCell ref="Q2:R2"/>
    <mergeCell ref="M3:N3"/>
    <mergeCell ref="A51:C51"/>
    <mergeCell ref="D3:J3"/>
    <mergeCell ref="A4:A5"/>
    <mergeCell ref="B4:C5"/>
    <mergeCell ref="D4:G4"/>
    <mergeCell ref="H4:K4"/>
    <mergeCell ref="K3:L3"/>
    <mergeCell ref="P53:Q53"/>
    <mergeCell ref="L4:O4"/>
    <mergeCell ref="P4:P5"/>
    <mergeCell ref="Q4:Q5"/>
    <mergeCell ref="R4:R5"/>
  </mergeCells>
  <conditionalFormatting sqref="G6:G50">
    <cfRule type="expression" dxfId="4" priority="6">
      <formula>$G6&lt;5</formula>
    </cfRule>
  </conditionalFormatting>
  <conditionalFormatting sqref="K6:K50">
    <cfRule type="expression" dxfId="3" priority="5">
      <formula>$K6&lt;5</formula>
    </cfRule>
  </conditionalFormatting>
  <conditionalFormatting sqref="O6:O50">
    <cfRule type="expression" dxfId="2" priority="4">
      <formula>$O6&lt;5</formula>
    </cfRule>
  </conditionalFormatting>
  <conditionalFormatting sqref="P6:P50">
    <cfRule type="expression" dxfId="1" priority="3">
      <formula>$P6&lt;5</formula>
    </cfRule>
  </conditionalFormatting>
  <conditionalFormatting sqref="Q6:Q50">
    <cfRule type="expression" dxfId="0" priority="1">
      <formula>$Q6&lt;5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65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"/>
  <sheetViews>
    <sheetView showGridLines="0" showRowColHeaders="0" showZeros="0" rightToLeft="1" zoomScale="70" zoomScaleNormal="70" workbookViewId="0">
      <selection activeCell="Q20" sqref="Q20:S23"/>
    </sheetView>
  </sheetViews>
  <sheetFormatPr baseColWidth="10" defaultColWidth="0" defaultRowHeight="14.25" zeroHeight="1"/>
  <cols>
    <col min="1" max="1" width="15.125" style="31" customWidth="1"/>
    <col min="2" max="15" width="12.625" style="31" customWidth="1"/>
    <col min="16" max="19" width="11.375" style="31" customWidth="1"/>
    <col min="20" max="20" width="11.375" style="31" hidden="1" customWidth="1"/>
    <col min="21" max="16384" width="11.375" style="31" hidden="1"/>
  </cols>
  <sheetData>
    <row r="1" spans="1:20" ht="33.75" customHeight="1">
      <c r="A1" s="404" t="s">
        <v>29</v>
      </c>
      <c r="B1" s="404"/>
      <c r="C1" s="405" t="str">
        <f>الرئيسية!C8</f>
        <v>الشهداء مواجي</v>
      </c>
      <c r="D1" s="405"/>
      <c r="E1" s="405"/>
      <c r="F1" s="168"/>
      <c r="G1" s="168"/>
      <c r="H1" s="168"/>
      <c r="I1" s="168"/>
      <c r="J1" s="168"/>
      <c r="K1" s="168"/>
      <c r="L1" s="404" t="s">
        <v>8</v>
      </c>
      <c r="M1" s="404"/>
      <c r="N1" s="405" t="str">
        <f>الرئيسية!H6</f>
        <v>2016/2017</v>
      </c>
      <c r="O1" s="405"/>
      <c r="P1" s="168"/>
    </row>
    <row r="2" spans="1:20" ht="42.75" customHeight="1">
      <c r="A2" s="407" t="s">
        <v>30</v>
      </c>
      <c r="B2" s="407"/>
      <c r="C2" s="405" t="str">
        <f>الرئيسية!C7</f>
        <v>جيملة</v>
      </c>
      <c r="D2" s="405"/>
      <c r="E2" s="405"/>
      <c r="F2" s="169"/>
      <c r="G2" s="169"/>
      <c r="H2" s="69"/>
      <c r="I2" s="69"/>
      <c r="J2" s="69"/>
      <c r="K2" s="168"/>
      <c r="L2" s="404" t="s">
        <v>146</v>
      </c>
      <c r="M2" s="404"/>
      <c r="N2" s="403" t="str">
        <f>الرئيسية!H7</f>
        <v>الثانية ابتدائي</v>
      </c>
      <c r="O2" s="403"/>
      <c r="P2" s="403"/>
    </row>
    <row r="3" spans="1:20" ht="7.5" customHeight="1">
      <c r="A3" s="65"/>
      <c r="B3" s="65"/>
      <c r="C3" s="65"/>
      <c r="D3" s="53"/>
      <c r="E3" s="53"/>
      <c r="F3" s="53"/>
      <c r="G3" s="53"/>
      <c r="H3" s="53"/>
      <c r="I3" s="53"/>
      <c r="J3" s="53"/>
      <c r="K3" s="53"/>
      <c r="L3" s="53"/>
      <c r="M3" s="53"/>
      <c r="N3" s="65"/>
      <c r="O3" s="65"/>
      <c r="P3" s="65"/>
    </row>
    <row r="4" spans="1:20" ht="22.5" customHeight="1">
      <c r="A4" s="65"/>
      <c r="B4" s="65"/>
      <c r="C4" s="65"/>
      <c r="D4" s="409"/>
      <c r="E4" s="409"/>
      <c r="F4" s="409"/>
      <c r="G4" s="409"/>
      <c r="H4" s="409"/>
      <c r="I4" s="409"/>
      <c r="J4" s="409"/>
      <c r="K4" s="409"/>
      <c r="L4" s="409"/>
      <c r="M4" s="53"/>
      <c r="N4" s="65"/>
      <c r="O4" s="65"/>
      <c r="P4" s="65"/>
    </row>
    <row r="5" spans="1:20" ht="24" customHeight="1">
      <c r="A5" s="65"/>
      <c r="B5" s="65"/>
      <c r="C5" s="65"/>
      <c r="D5" s="409"/>
      <c r="E5" s="409"/>
      <c r="F5" s="409"/>
      <c r="G5" s="409"/>
      <c r="H5" s="409"/>
      <c r="I5" s="409"/>
      <c r="J5" s="409"/>
      <c r="K5" s="409"/>
      <c r="L5" s="409"/>
      <c r="M5" s="400" t="str">
        <f>Q20</f>
        <v>معدل القبول</v>
      </c>
      <c r="N5" s="400"/>
      <c r="O5" s="65"/>
      <c r="P5" s="65"/>
    </row>
    <row r="6" spans="1:20" ht="18.75" customHeight="1">
      <c r="A6" s="410" t="s">
        <v>145</v>
      </c>
      <c r="B6" s="410"/>
      <c r="C6" s="410"/>
      <c r="M6" s="400"/>
      <c r="N6" s="400"/>
      <c r="T6" s="31" t="s">
        <v>139</v>
      </c>
    </row>
    <row r="7" spans="1:20" ht="24" customHeight="1">
      <c r="A7" s="411"/>
      <c r="B7" s="411"/>
      <c r="C7" s="411"/>
      <c r="T7" s="31" t="s">
        <v>140</v>
      </c>
    </row>
    <row r="8" spans="1:20" ht="31.5" customHeight="1">
      <c r="A8" s="170" t="s">
        <v>130</v>
      </c>
      <c r="B8" s="171" t="s">
        <v>131</v>
      </c>
      <c r="C8" s="170" t="s">
        <v>132</v>
      </c>
      <c r="D8" s="171" t="s">
        <v>133</v>
      </c>
      <c r="E8" s="170" t="s">
        <v>132</v>
      </c>
      <c r="F8" s="171" t="s">
        <v>134</v>
      </c>
      <c r="G8" s="170" t="s">
        <v>132</v>
      </c>
      <c r="H8" s="171" t="s">
        <v>135</v>
      </c>
      <c r="I8" s="170" t="s">
        <v>132</v>
      </c>
      <c r="J8" s="171" t="s">
        <v>136</v>
      </c>
      <c r="K8" s="170" t="s">
        <v>132</v>
      </c>
      <c r="L8" s="171" t="s">
        <v>137</v>
      </c>
      <c r="M8" s="170" t="s">
        <v>132</v>
      </c>
      <c r="N8" s="171" t="s">
        <v>138</v>
      </c>
      <c r="O8" s="170" t="s">
        <v>132</v>
      </c>
      <c r="T8" s="31" t="s">
        <v>141</v>
      </c>
    </row>
    <row r="9" spans="1:20" ht="50.25" customHeight="1">
      <c r="A9" s="172">
        <f>COUNTA('قائمة التلامي'!$B$5:$B$49)</f>
        <v>39</v>
      </c>
      <c r="B9" s="173">
        <f>IF($Q$20="الفصل 01",COUNTIF('نتائج ف1'!$O$4:$O$48,"&gt;=9"),IF($Q$20="الفصل 02",COUNTIF('نتائج ف2'!$O$4:$O$48,"&gt;=9"),IF($Q$20="الفصل 03",COUNTIF('نتائج ف3'!$O$4:$O$48,"&gt;=9"),IF($Q$20="المعدل السنوي",COUNTIF('م السنوي'!$G$6:$G$50,"&gt;=9"),IF($Q$20="معدل القبول",COUNTIF('م القبول'!$I$4:$I$48,"&gt;=9"),IF($Q$20="الامتحان التجريبي",COUNTIF('إ تجريبي'!$G$4:$G$48,"&gt;=9"),""))))))</f>
        <v>0</v>
      </c>
      <c r="C9" s="174">
        <f>(B9*100)/$A$9</f>
        <v>0</v>
      </c>
      <c r="D9" s="173">
        <f>IF($Q$20="الفصل 01",COUNTIF('نتائج ف1'!$O$4:$O$48,"&gt;=8"),IF($Q$20="الفصل 02",COUNTIF('نتائج ف2'!$O$4:$O$48,"&gt;=8"),IF($Q$20="الفصل 03",COUNTIF('نتائج ف3'!$O$4:$O$48,"&gt;=8"),IF($Q$20="المعدل السنوي",COUNTIF('م السنوي'!$G$6:$G$50,"&gt;=8"),IF($Q$20="معدل القبول",COUNTIF('م القبول'!$I$4:$I$48,"&gt;=8"),IF($Q$20="الامتحان التجريبي",COUNTIF('إ تجريبي'!$G$4:$G$48,"&gt;=8"),""))))))</f>
        <v>1</v>
      </c>
      <c r="E9" s="174">
        <f>(D9*100)/$A$9</f>
        <v>2.5641025641025643</v>
      </c>
      <c r="F9" s="173">
        <f>IF($Q$20="الفصل 01",COUNTIF('نتائج ف1'!$O$4:$O$48,"&gt;=7"),IF($Q$20="الفصل 02",COUNTIF('نتائج ف2'!$O$4:$O$48,"&gt;=7"),IF($Q$20="الفصل 03",COUNTIF('نتائج ف3'!$O$4:$O$48,"&gt;=7"),IF($Q$20="المعدل السنوي",COUNTIF('م السنوي'!$G$6:$G$50,"&gt;=7"),IF($Q$20="معدل القبول",COUNTIF('م القبول'!$I$4:$I$48,"&gt;=7"),IF($Q$20="الامتحان التجريبي",COUNTIF('إ تجريبي'!$G$4:$G$48,"&gt;=7"),""))))))</f>
        <v>8</v>
      </c>
      <c r="G9" s="174">
        <f>(F9*100)/$A$9</f>
        <v>20.512820512820515</v>
      </c>
      <c r="H9" s="173">
        <f>IF($Q$20="الفصل 01",COUNTIF('نتائج ف1'!$O$4:$O$48,"&gt;=6"),IF($Q$20="الفصل 02",COUNTIF('نتائج ف2'!$O$4:$O$48,"&gt;=6"),IF($Q$20="الفصل 03",COUNTIF('نتائج ف3'!$O$4:$O$48,"&gt;=6"),IF($Q$20="المعدل السنوي",COUNTIF('م السنوي'!$G$6:$G$50,"&gt;=6"),IF($Q$20="معدل القبول",COUNTIF('م القبول'!$I$4:$I$48,"&gt;=6"),IF($Q$20="الامتحان التجريبي",COUNTIF('إ تجريبي'!$G$4:$G$48,"&gt;=6"),""))))))</f>
        <v>16</v>
      </c>
      <c r="I9" s="174">
        <f>(H9*100)/$A$9</f>
        <v>41.025641025641029</v>
      </c>
      <c r="J9" s="173">
        <f>IF($Q$20="الفصل 01",COUNTIF('نتائج ف1'!$O$4:$O$48,"&gt;=5"),IF($Q$20="الفصل 02",COUNTIF('نتائج ف2'!$O$4:$O$48,"&gt;=5"),IF($Q$20="الفصل 03",COUNTIF('نتائج ف3'!$O$4:$O$48,"&gt;=5"),IF($Q$20="المعدل السنوي",COUNTIF('م السنوي'!$G$6:$G$50,"&gt;=5"),IF($Q$20="معدل القبول",COUNTIF('م القبول'!$I$4:$I$48,"&gt;=5"),IF($Q$20="الامتحان التجريبي",COUNTIF('إ تجريبي'!$G$4:$G$48,"&gt;=5"),""))))))</f>
        <v>29</v>
      </c>
      <c r="K9" s="174">
        <f>(J9*100)/$A$9</f>
        <v>74.358974358974365</v>
      </c>
      <c r="L9" s="173">
        <f>IF($Q$20="الفصل 01",COUNTIF('نتائج ف1'!$O$4:$O$48,"&gt;=4"),IF($Q$20="الفصل 02",COUNTIF('نتائج ف2'!$O$4:$O$48,"&gt;=4"),IF($Q$20="الفصل 03",COUNTIF('نتائج ف3'!$O$4:$O$48,"&gt;=4"),IF($Q$20="المعدل السنوي",COUNTIF('م السنوي'!$G$6:$G$50,"&gt;=4"),IF($Q$20="معدل القبول",COUNTIF('م القبول'!$I$4:$I$48,"&gt;=4"),IF($Q$20="الامتحان التجريبي",COUNTIF('إ تجريبي'!$G$4:$G$48,"&gt;=4"),""))))))</f>
        <v>36</v>
      </c>
      <c r="M9" s="174">
        <f>(L9*100)/$A$9</f>
        <v>92.307692307692307</v>
      </c>
      <c r="N9" s="173">
        <f>IF($Q$20="الفصل 01",COUNTIF('نتائج ف1'!$O$4:$O$48,"&lt;4"),IF($Q$20="الفصل 02",COUNTIF('نتائج ف2'!$O$4:$O$48,"&lt;4"),IF($Q$20="الفصل 03",COUNTIF('نتائج ف3'!$O$4:$O$48,"&lt;4"),IF($Q$20="المعدل السنوي",COUNTIF('م السنوي'!$G$6:$G$50,"&lt;4"),IF($Q$20="معدل القبول",COUNTIF('م القبول'!$I$4:$I$48,"&lt;4"),IF($Q$20="الامتحان التجريبي",COUNTIF('إ تجريبي'!$G$4:$G$48,"&lt;4"),""))))))</f>
        <v>3</v>
      </c>
      <c r="O9" s="174">
        <f>(N9*100)/$A$9</f>
        <v>7.6923076923076925</v>
      </c>
      <c r="T9" s="31" t="s">
        <v>51</v>
      </c>
    </row>
    <row r="10" spans="1:20">
      <c r="T10" s="31" t="s">
        <v>142</v>
      </c>
    </row>
    <row r="11" spans="1:20">
      <c r="T11" s="31" t="s">
        <v>143</v>
      </c>
    </row>
    <row r="12" spans="1:20" ht="20.25" customHeight="1">
      <c r="A12" s="412" t="s">
        <v>0</v>
      </c>
      <c r="B12" s="412"/>
      <c r="C12" s="412"/>
    </row>
    <row r="13" spans="1:20" ht="20.25" customHeight="1">
      <c r="A13" s="399"/>
      <c r="B13" s="399"/>
      <c r="C13" s="399"/>
    </row>
    <row r="14" spans="1:20" ht="34.5" customHeight="1">
      <c r="A14" s="170" t="s">
        <v>130</v>
      </c>
      <c r="B14" s="171" t="s">
        <v>131</v>
      </c>
      <c r="C14" s="170" t="s">
        <v>132</v>
      </c>
      <c r="D14" s="171" t="s">
        <v>133</v>
      </c>
      <c r="E14" s="170" t="s">
        <v>132</v>
      </c>
      <c r="F14" s="171" t="s">
        <v>134</v>
      </c>
      <c r="G14" s="170" t="s">
        <v>132</v>
      </c>
      <c r="H14" s="171" t="s">
        <v>135</v>
      </c>
      <c r="I14" s="170" t="s">
        <v>132</v>
      </c>
      <c r="J14" s="171" t="s">
        <v>136</v>
      </c>
      <c r="K14" s="170" t="s">
        <v>132</v>
      </c>
      <c r="L14" s="171" t="s">
        <v>137</v>
      </c>
      <c r="M14" s="170" t="s">
        <v>132</v>
      </c>
      <c r="N14" s="171" t="s">
        <v>138</v>
      </c>
      <c r="O14" s="170" t="s">
        <v>132</v>
      </c>
      <c r="R14" s="408" t="s">
        <v>144</v>
      </c>
      <c r="S14" s="408"/>
    </row>
    <row r="15" spans="1:20" ht="53.25" customHeight="1">
      <c r="A15" s="172">
        <f>COUNTA('قائمة التلامي'!$B$5:$B$49)</f>
        <v>39</v>
      </c>
      <c r="B15" s="173">
        <f>IF($Q$20="الفصل 01",COUNTIF('نتائج ف1'!$D$4:$D$48,"&gt;=9"),IF($Q$20="الفصل 02",COUNTIF('نتائج ف2'!$D$4:$D$48,"&gt;=9"),IF($Q$20="الفصل 03",COUNTIF('نتائج ف3'!$D$4:$D$48,"&gt;=9"),IF($Q$20="الامتحان التجريبي",COUNTIF('إ تجريبي'!D4:$D$48,"&gt;=9"),IF($Q$20="معدل القبول",COUNTIF('م القبول'!$D$4:$D$48,"&gt;=9"),"")))))</f>
        <v>0</v>
      </c>
      <c r="C15" s="174">
        <f>((B15*100)/$A$15)</f>
        <v>0</v>
      </c>
      <c r="D15" s="173">
        <f>IF($Q$20="الفصل 01",COUNTIF('نتائج ف1'!$D$4:$D$48,"&gt;=8"),IF($Q$20="الفصل 02",COUNTIF('نتائج ف2'!$D$4:$D$48,"&gt;=8"),IF($Q$20="الفصل 03",COUNTIF('نتائج ف3'!$D$4:$D$48,"&gt;=8"),IF($Q$20="الامتحان التجريبي",COUNTIF('إ تجريبي'!$D$4:$D$48,"&gt;=8"),IF($Q$20="معدل القبول",COUNTIF('م القبول'!$D$4:$D$48,"&gt;=8"),"")))))</f>
        <v>0</v>
      </c>
      <c r="E15" s="174">
        <f>D15*100/$A$15</f>
        <v>0</v>
      </c>
      <c r="F15" s="173">
        <f>IF($Q$20="الفصل 01",COUNTIF('نتائج ف1'!$D$4:$D$48,"&gt;=7"),IF($Q$20="الفصل 02",COUNTIF('نتائج ف2'!$D$4:$D$48,"&gt;=7"),IF($Q$20="الفصل 03",COUNTIF('نتائج ف3'!$D$4:$D$48,"&gt;=7"),IF($Q$20="الامتحان التجريبي",COUNTIF('إ تجريبي'!$D$4:$D$48,"&gt;=7"),IF($Q$20="معدل القبول",COUNTIF('م القبول'!$D$4:$D$48,"&gt;=7"),"")))))</f>
        <v>12</v>
      </c>
      <c r="G15" s="174">
        <f>F15*100/$A$15</f>
        <v>30.76923076923077</v>
      </c>
      <c r="H15" s="173">
        <f>IF($Q$20="الفصل 01",COUNTIF('نتائج ف1'!$D$4:$D$48,"&gt;=6"),IF($Q$20="الفصل 02",COUNTIF('نتائج ف2'!$D$4:$D$48,"&gt;=6"),IF($Q$20="الفصل 03",COUNTIF('نتائج ف3'!$D$4:$D$48,"&gt;=6"),IF($Q$20="الامتحان التجريبي",COUNTIF('إ تجريبي'!$D$4:$D$48,"&gt;=6"),IF($Q$20="معدل القبول",COUNTIF('م القبول'!$D$4:$D$48,"&gt;=6"),"")))))</f>
        <v>26</v>
      </c>
      <c r="I15" s="174">
        <f>H15*100/$A$15</f>
        <v>66.666666666666671</v>
      </c>
      <c r="J15" s="173">
        <f>IF($Q$20="الفصل 01",COUNTIF('نتائج ف1'!$D$4:$D$48,"&gt;=5"),IF($Q$20="الفصل 02",COUNTIF('نتائج ف2'!$D$4:$D$48,"&gt;=5"),IF($Q$20="الفصل 03",COUNTIF('نتائج ف3'!$D$4:$D$48,"&gt;=5"),IF($Q$20="الامتحان التجريبي",COUNTIF('إ تجريبي'!$D$4:$D$48,"&gt;=5"),IF($Q$20="معدل القبول",COUNTIF('م القبول'!$D$4:$D$48,"&gt;=5"),"")))))</f>
        <v>33</v>
      </c>
      <c r="K15" s="174">
        <f>J15*100/$A$15</f>
        <v>84.615384615384613</v>
      </c>
      <c r="L15" s="173">
        <f>IF($Q$20="الفصل 01",COUNTIF('نتائج ف1'!$D$4:$D$48,"&gt;=4"),IF($Q$20="الفصل 02",COUNTIF('نتائج ف2'!$D$4:$D$48,"&gt;=4"),IF($Q$20="الفصل 03",COUNTIF('نتائج ف3'!$D$4:$D$48,"&gt;=4"),IF($Q$20="الامتحان التجريبي",COUNTIF('إ تجريبي'!$D$4:$D$48,"&gt;=4"),IF($Q$20="معدل القبول",COUNTIF('م القبول'!$D$4:$D$48,"&gt;=4"),"")))))</f>
        <v>39</v>
      </c>
      <c r="M15" s="174">
        <f>L15*100/$A$15</f>
        <v>100</v>
      </c>
      <c r="N15" s="173">
        <f>IF($Q$20="الفصل 01",COUNTIF('نتائج ف1'!$D$4:$D$48,"&lt;4"),IF($Q$20="الفصل 02",COUNTIF('نتائج ف2'!$D$4:$D$48,"&lt;4"),IF($Q$20="الفصل 03",COUNTIF('نتائج ف3'!$D$4:$D$48,"&lt;4"),IF($Q$20="الامتحان التجريبي",COUNTIF('إ تجريبي'!$D$4:$D$48,"&lt;4"),IF($Q$20="معدل القبول",COUNTIF('م القبول'!$D$4:$D$48,"&lt;4"),"")))))</f>
        <v>0</v>
      </c>
      <c r="O15" s="174">
        <f>N15*100/$A$15</f>
        <v>0</v>
      </c>
      <c r="R15" s="408"/>
      <c r="S15" s="408"/>
    </row>
    <row r="16" spans="1:20">
      <c r="R16" s="408"/>
      <c r="S16" s="408"/>
    </row>
    <row r="17" spans="1:19" ht="40.5" customHeight="1">
      <c r="A17" s="399" t="s">
        <v>3</v>
      </c>
      <c r="B17" s="399"/>
      <c r="C17" s="399"/>
      <c r="R17" s="408"/>
      <c r="S17" s="408"/>
    </row>
    <row r="18" spans="1:19" ht="34.5" customHeight="1">
      <c r="A18" s="170" t="s">
        <v>130</v>
      </c>
      <c r="B18" s="171" t="s">
        <v>131</v>
      </c>
      <c r="C18" s="170" t="s">
        <v>132</v>
      </c>
      <c r="D18" s="171" t="s">
        <v>133</v>
      </c>
      <c r="E18" s="170" t="s">
        <v>132</v>
      </c>
      <c r="F18" s="171" t="s">
        <v>134</v>
      </c>
      <c r="G18" s="170" t="s">
        <v>132</v>
      </c>
      <c r="H18" s="171" t="s">
        <v>135</v>
      </c>
      <c r="I18" s="170" t="s">
        <v>132</v>
      </c>
      <c r="J18" s="171" t="s">
        <v>136</v>
      </c>
      <c r="K18" s="170" t="s">
        <v>132</v>
      </c>
      <c r="L18" s="171" t="s">
        <v>137</v>
      </c>
      <c r="M18" s="170" t="s">
        <v>132</v>
      </c>
      <c r="N18" s="171" t="s">
        <v>138</v>
      </c>
      <c r="O18" s="170" t="s">
        <v>132</v>
      </c>
    </row>
    <row r="19" spans="1:19" ht="53.25" customHeight="1">
      <c r="A19" s="172">
        <f>COUNTA('قائمة التلامي'!$B$5:$B$49)</f>
        <v>39</v>
      </c>
      <c r="B19" s="173">
        <f>IF($Q$20="الفصل 01",COUNTIF('نتائج ف2'!$F$4:$F$48,"&gt;=9"),IF($Q$20="الفصل 02",COUNTIF('نتائج ف2'!$F$4:$F$48,"&gt;=9"),IF($Q$20="الفصل 03",COUNTIF('نتائج ف3'!$F$4:$F$48,"&gt;=9"),IF($Q$20="الامتحان التجريبي",COUNTIF('إ تجريبي'!$E$4:$E$48,"&gt;=9"),IF($Q$20="معدل القبول",COUNTIF('م القبول'!$E$4:$E$48,"&gt;=9"),"")))))</f>
        <v>0</v>
      </c>
      <c r="C19" s="174">
        <f>(B19*100)/$A$19</f>
        <v>0</v>
      </c>
      <c r="D19" s="173">
        <f>IF($Q$20="الفصل 01",COUNTIF('نتائج ف1'!$F$4:$F$48,"&gt;=8"),IF($Q$20="الفصل 02",COUNTIF('نتائج ف2'!$F$4:$F$48,"&gt;=8"),IF($Q$20="الفصل 03",COUNTIF('نتائج ف3'!$F$4:$F$48,"&gt;=8"),IF($Q$20="الامتحان التجريبي",COUNTIF('إ تجريبي'!$E$4:$E$48,"&gt;=8"),IF($Q$20="معدل القبول",COUNTIF('م القبول'!$E$4:$E$48,"&gt;=8"),"")))))</f>
        <v>12</v>
      </c>
      <c r="E19" s="174">
        <f>(D19*100)/$A$19</f>
        <v>30.76923076923077</v>
      </c>
      <c r="F19" s="173">
        <f>IF($Q$20="الفصل 01",COUNTIF('نتائج ف1'!$F$4:$F$48,"&gt;=7"),IF($Q$20="الفصل 02",COUNTIF('نتائج ف2'!$F$4:$F$48,"&gt;=7"),IF($Q$20="الفصل 03",COUNTIF('نتائج ف3'!$F$4:$F$48,"&gt;=7"),IF($Q$20="الامتحان التجريبي",COUNTIF('إ تجريبي'!$E$4:$E$48,"&gt;=7"),IF($Q$20="معدل القبول",COUNTIF('م القبول'!$E$4:$E$48,"&gt;=7"),"")))))</f>
        <v>20</v>
      </c>
      <c r="G19" s="174">
        <f>(F19*100)/$A$19</f>
        <v>51.282051282051285</v>
      </c>
      <c r="H19" s="173">
        <f>IF($Q$20="الفصل 01",COUNTIF('نتائج ف1'!$F$4:$F$48,"&gt;=6"),IF($Q$20="الفصل 02",COUNTIF('نتائج ف2'!$F$4:$F$48,"&gt;=6"),IF($Q$20="الفصل 03",COUNTIF('نتائج ف3'!$F$4:$F$48,"&gt;=6"),IF($Q$20="الامتحان التجريبي",COUNTIF('إ تجريبي'!$E$4:$E$48,"&gt;=6"),IF($Q$20="معدل القبول",COUNTIF('م القبول'!$E$4:$E$48,"&gt;=6"),"")))))</f>
        <v>30</v>
      </c>
      <c r="I19" s="174">
        <f>(H19*100)/$A$19</f>
        <v>76.92307692307692</v>
      </c>
      <c r="J19" s="173">
        <f>IF($Q$20="الفصل 01",COUNTIF('نتائج ف1'!$F$4:$F$48,"&gt;=5"),IF($Q$20="الفصل 02",COUNTIF('نتائج ف2'!$F$4:$F$488,"&gt;=5"),IF($Q$20="الفصل 03",COUNTIF('نتائج ف3'!$F$4:$F$48,"&gt;=5"),IF($Q$20="الامتحان التجريبي",COUNTIF('إ تجريبي'!$E$4:$E$48,"&gt;=5"),IF($Q$20="معدل القبول",COUNTIF('م القبول'!$E$4:$E$48,"&gt;=5"),"")))))</f>
        <v>34</v>
      </c>
      <c r="K19" s="174">
        <f>(J19*100)/$A$19</f>
        <v>87.179487179487182</v>
      </c>
      <c r="L19" s="173">
        <f>IF($Q$20="الفصل 01",COUNTIF('نتائج ف1'!$F$4:$F$48,"&gt;=4"),IF($Q$20="الفصل 02",COUNTIF('نتائج ف2'!$F$4:$F$48,"&gt;=4"),IF($Q$20="الفصل 03",COUNTIF('نتائج ف3'!$F$4:$F$48,"&gt;=4"),IF($Q$20="الامتحان التجريبي",COUNTIF('إ تجريبي'!$E$4:$E$48,"&gt;=4"),IF($Q$20="معدل القبول",COUNTIF('م القبول'!$E$4:$E$48,"&gt;=4"),"")))))</f>
        <v>39</v>
      </c>
      <c r="M19" s="174">
        <f>(L19*100)/$A$19</f>
        <v>100</v>
      </c>
      <c r="N19" s="173">
        <f>IF($Q$20="الفصل 01",COUNTIF('نتائج ف1'!$F$4:$F$48,"&lt;4"),IF($Q$20="الفصل 02",COUNTIF('نتائج ف2'!$F$4:$F$48,"&lt;4"),IF($Q$20="الفصل 03",COUNTIF('نتائج ف3'!$F$4:$F$48,"&lt;4"),IF($Q$20="الامتحان التجريبي",COUNTIF('إ تجريبي'!$E$4:$E$48,"&lt;4"),IF($Q$20="معدل القبول",COUNTIF('م القبول'!E4:E48,"&lt;4"),"")))))</f>
        <v>0</v>
      </c>
      <c r="O19" s="174">
        <f>(N19*100)/$A$19</f>
        <v>0</v>
      </c>
    </row>
    <row r="20" spans="1:19" ht="15" customHeight="1">
      <c r="Q20" s="401" t="s">
        <v>142</v>
      </c>
      <c r="R20" s="401"/>
      <c r="S20" s="401"/>
    </row>
    <row r="21" spans="1:19" ht="46.5" customHeight="1">
      <c r="A21" s="399" t="s">
        <v>19</v>
      </c>
      <c r="B21" s="399"/>
      <c r="C21" s="399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/>
      <c r="Q21" s="401"/>
      <c r="R21" s="401"/>
      <c r="S21" s="401"/>
    </row>
    <row r="22" spans="1:19" ht="34.5" customHeight="1">
      <c r="A22" s="170" t="s">
        <v>130</v>
      </c>
      <c r="B22" s="171" t="s">
        <v>131</v>
      </c>
      <c r="C22" s="170" t="s">
        <v>132</v>
      </c>
      <c r="D22" s="171" t="s">
        <v>133</v>
      </c>
      <c r="E22" s="170" t="s">
        <v>132</v>
      </c>
      <c r="F22" s="171" t="s">
        <v>134</v>
      </c>
      <c r="G22" s="170" t="s">
        <v>132</v>
      </c>
      <c r="H22" s="171" t="s">
        <v>135</v>
      </c>
      <c r="I22" s="170" t="s">
        <v>132</v>
      </c>
      <c r="J22" s="171" t="s">
        <v>136</v>
      </c>
      <c r="K22" s="170" t="s">
        <v>132</v>
      </c>
      <c r="L22" s="171" t="s">
        <v>137</v>
      </c>
      <c r="M22" s="170" t="s">
        <v>132</v>
      </c>
      <c r="N22" s="171" t="s">
        <v>138</v>
      </c>
      <c r="O22" s="170" t="s">
        <v>132</v>
      </c>
      <c r="Q22" s="401"/>
      <c r="R22" s="401"/>
      <c r="S22" s="401"/>
    </row>
    <row r="23" spans="1:19" ht="53.25" customHeight="1">
      <c r="A23" s="172">
        <f>COUNTA('قائمة التلامي'!$B$5:$B$49)</f>
        <v>39</v>
      </c>
      <c r="B23" s="173">
        <f>IF($Q$20="الفصل 01",COUNTIF('نتائج ف1'!$E$4:$E$48,"&gt;=9"),IF($Q$20="الفصل 02",COUNTIF('نتائج ف2'!$E$4:$E$48,"&gt;=9"),IF($Q$20="الفصل 03",COUNTIF('نتائج ف3'!$E$4:$E$48,"&gt;=9"),IF($Q$20="الامتحان التجريبي",COUNTIF('إ تجريبي'!$F$4:$F$48,"&gt;=9"),IF($Q$20="معدل القبول",COUNTIF('م القبول'!$F$4:$F$48,"&gt;=9"),"")))))</f>
        <v>0</v>
      </c>
      <c r="C23" s="174">
        <f>(B23*100)/$A$23</f>
        <v>0</v>
      </c>
      <c r="D23" s="173">
        <f>IF($Q$20="الفصل 01",COUNTIF('نتائج ف1'!$E$4:$E$48,"&gt;=8"),IF($Q$20="الفصل 02",COUNTIF('نتائج ف2'!$E$4:$E$48,"&gt;=8"),IF($Q$20="الفصل 03",COUNTIF('نتائج ف3'!$E$4:$E$48,"&gt;=8"),IF($Q$20="الامتحان التجريبي",COUNTIF('إ تجريبي'!$F$4:$F$48,"&gt;=8"),IF($Q$20="معدل القبول",COUNTIF('م القبول'!$F$4:$F$48,"&gt;=8"),"")))))</f>
        <v>0</v>
      </c>
      <c r="E23" s="174">
        <f>(D23*100)/$A$23</f>
        <v>0</v>
      </c>
      <c r="F23" s="173">
        <f>IF($Q$20="الفصل 01",COUNTIF('نتائج ف1'!$E$4:$E$48,"&gt;=7"),IF($Q$20="الفصل 02",COUNTIF('نتائج ف2'!$E$4:$E$48,"&gt;=7"),IF($Q$20="الفصل 03",COUNTIF('نتائج ف3'!$E$4:$E$48,"&gt;=7"),IF($Q$20="الامتحان التجريبي",COUNTIF('إ تجريبي'!$F$4:$F$48,"&gt;=7"),IF($Q$20="معدل القبول",COUNTIF('م القبول'!$F$4:$F$48,"&gt;=7"),"")))))</f>
        <v>6</v>
      </c>
      <c r="G23" s="174">
        <f>(F23*100)/$A$23</f>
        <v>15.384615384615385</v>
      </c>
      <c r="H23" s="173">
        <f>IF($Q$20="الفصل 01",COUNTIF('نتائج ف1'!$E$4:$E$48,"&gt;=6"),IF($Q$20="الفصل 02",COUNTIF('نتائج ف2'!$E$4:$E$48,"&gt;=6"),IF($Q$20="الفصل 03",COUNTIF('نتائج ف3'!$E$4:$E$48,"&gt;=6"),IF($Q$20="الامتحان التجريبي",COUNTIF('إ تجريبي'!$F$4:$F$48,"&gt;=6"),IF($Q$20="معدل القبول",COUNTIF('م القبول'!$F$4:$F$48,"&gt;=6"),"")))))</f>
        <v>31</v>
      </c>
      <c r="I23" s="174">
        <f>(H23*100)/$A$23</f>
        <v>79.487179487179489</v>
      </c>
      <c r="J23" s="173">
        <f>IF($Q$20="الفصل 01",COUNTIF('نتائج ف1'!$E$4:$E$48,"&gt;=5"),IF($Q$20="الفصل 02",COUNTIF('نتائج ف2'!$E$4:$E$48,"&gt;=5"),IF($Q$20="الفصل 03",COUNTIF('نتائج ف3'!$E$4:$E$48,"&gt;=5"),IF($Q$20="الامتحان التجريبي",COUNTIF('إ تجريبي'!$F$4:$F$48,"&gt;=5"),IF($Q$20="معدل القبول",COUNTIF('م القبول'!$F$4:$F$48,"&gt;=5"),"")))))</f>
        <v>39</v>
      </c>
      <c r="K23" s="174">
        <f>(J23*100)/$A$23</f>
        <v>100</v>
      </c>
      <c r="L23" s="173">
        <f>IF($Q$20="الفصل 01",COUNTIF('نتائج ف1'!$E$4:$E$48,"&gt;=4"),IF($Q$20="الفصل 02",COUNTIF('نتائج ف2'!$E$4:$E$48,"&gt;=4"),IF($Q$20="الفصل 03",COUNTIF('نتائج ف3'!$E$4:$E$48,"&gt;=4"),IF($Q$20="الامتحان التجريبي",COUNTIF('إ تجريبي'!$F$4:$F$48,"&gt;=4"),IF($Q$20="معدل القبول",COUNTIF('م القبول'!$F$4:$F$48,"&gt;=4"),"")))))</f>
        <v>39</v>
      </c>
      <c r="M23" s="174">
        <f>(L23*100)/$A$23</f>
        <v>100</v>
      </c>
      <c r="N23" s="173">
        <f>IF($Q$20="الفصل 01",COUNTIF('نتائج ف1'!$E$4:$E$48,"&lt;4"),IF($Q$20="الفصل 02",COUNTIF('نتائج ف2'!$E$4:$E$48,"&lt;4"),IF($Q$20="الفصل 03",COUNTIF('نتائج ف3'!$E$4:$E$48,"&lt;4"),IF($Q$20="الامتحان التجريبي",COUNTIF('إ تجريبي'!$F$4:$F$48,"&lt;4"),IF($Q$20="معدل القبول",COUNTIF('م القبول'!$F$4:$F$48,"&lt;4"),"")))))</f>
        <v>0</v>
      </c>
      <c r="O23" s="174">
        <f>(N23*100)/$A$23</f>
        <v>0</v>
      </c>
      <c r="Q23" s="401"/>
      <c r="R23" s="401"/>
      <c r="S23" s="401"/>
    </row>
    <row r="24" spans="1:19">
      <c r="Q24" s="175"/>
    </row>
    <row r="25" spans="1:19"/>
    <row r="26" spans="1:19"/>
    <row r="27" spans="1:19" ht="15" customHeight="1">
      <c r="I27" s="402"/>
      <c r="M27" s="406" t="s">
        <v>38</v>
      </c>
      <c r="N27" s="406"/>
    </row>
    <row r="28" spans="1:19" ht="15" customHeight="1">
      <c r="I28" s="402"/>
      <c r="M28" s="406"/>
      <c r="N28" s="406"/>
    </row>
    <row r="29" spans="1:19">
      <c r="I29" s="402"/>
      <c r="M29" s="406"/>
      <c r="N29" s="406"/>
    </row>
    <row r="30" spans="1:19"/>
    <row r="31" spans="1:19"/>
    <row r="32" spans="1:19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</sheetData>
  <sheetProtection password="C66D" sheet="1" objects="1" scenarios="1" selectLockedCells="1"/>
  <mergeCells count="18">
    <mergeCell ref="C1:E1"/>
    <mergeCell ref="C2:E2"/>
    <mergeCell ref="M27:N29"/>
    <mergeCell ref="A21:C21"/>
    <mergeCell ref="A1:B1"/>
    <mergeCell ref="L1:M1"/>
    <mergeCell ref="N1:O1"/>
    <mergeCell ref="A2:B2"/>
    <mergeCell ref="D4:L5"/>
    <mergeCell ref="A6:C7"/>
    <mergeCell ref="A12:C13"/>
    <mergeCell ref="A17:C17"/>
    <mergeCell ref="M5:N6"/>
    <mergeCell ref="Q20:S23"/>
    <mergeCell ref="I27:I29"/>
    <mergeCell ref="N2:P2"/>
    <mergeCell ref="L2:M2"/>
    <mergeCell ref="R14:S17"/>
  </mergeCells>
  <dataValidations count="1">
    <dataValidation type="list" showInputMessage="1" showErrorMessage="1" errorTitle="قففففففففففففففففففففف" error="اختر من القائمة" promptTitle="اختر من القائمة" sqref="Q20:S23">
      <formula1>$T$6:$T$11</formula1>
    </dataValidation>
  </dataValidation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70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showGridLines="0" showRowColHeaders="0" rightToLeft="1" zoomScaleNormal="100" workbookViewId="0">
      <selection activeCell="L11" sqref="L11"/>
    </sheetView>
  </sheetViews>
  <sheetFormatPr baseColWidth="10" defaultColWidth="0" defaultRowHeight="14.25" zeroHeight="1"/>
  <cols>
    <col min="1" max="13" width="11.375" customWidth="1"/>
    <col min="14" max="16384" width="11.375" hidden="1"/>
  </cols>
  <sheetData>
    <row r="1"/>
    <row r="2"/>
    <row r="3"/>
    <row r="4"/>
    <row r="5"/>
    <row r="6"/>
    <row r="7"/>
    <row r="8"/>
    <row r="9"/>
    <row r="10"/>
    <row r="11"/>
    <row r="12"/>
    <row r="13"/>
    <row r="14"/>
    <row r="15"/>
    <row r="16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</sheetData>
  <sheetProtection password="C66D" sheet="1" objects="1" scenarios="1" selectLockedCells="1" selectUnlockedCells="1"/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12</vt:i4>
      </vt:variant>
    </vt:vector>
  </HeadingPairs>
  <TitlesOfParts>
    <vt:vector size="25" baseType="lpstr">
      <vt:lpstr>الرئيسية</vt:lpstr>
      <vt:lpstr>قائمة التلامي</vt:lpstr>
      <vt:lpstr>نتائج ف1</vt:lpstr>
      <vt:lpstr>نتائج ف2</vt:lpstr>
      <vt:lpstr>نتائج ف3</vt:lpstr>
      <vt:lpstr>م السنوي</vt:lpstr>
      <vt:lpstr>إ تجريبي</vt:lpstr>
      <vt:lpstr>م القبول</vt:lpstr>
      <vt:lpstr>كشوف</vt:lpstr>
      <vt:lpstr>كشوف الفصل</vt:lpstr>
      <vt:lpstr>م م أس</vt:lpstr>
      <vt:lpstr>د النتائج</vt:lpstr>
      <vt:lpstr>Feuil1</vt:lpstr>
      <vt:lpstr>Feuil1!Zone_d_impression</vt:lpstr>
      <vt:lpstr>'إ تجريبي'!Zone_d_impression</vt:lpstr>
      <vt:lpstr>'د النتائج'!Zone_d_impression</vt:lpstr>
      <vt:lpstr>'قائمة التلامي'!Zone_d_impression</vt:lpstr>
      <vt:lpstr>كشوف!Zone_d_impression</vt:lpstr>
      <vt:lpstr>'كشوف الفصل'!Zone_d_impression</vt:lpstr>
      <vt:lpstr>'م السنوي'!Zone_d_impression</vt:lpstr>
      <vt:lpstr>'م القبول'!Zone_d_impression</vt:lpstr>
      <vt:lpstr>'م م أس'!Zone_d_impression</vt:lpstr>
      <vt:lpstr>'نتائج ف1'!Zone_d_impression</vt:lpstr>
      <vt:lpstr>'نتائج ف2'!Zone_d_impression</vt:lpstr>
      <vt:lpstr>'نتائج ف3'!Zone_d_impression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pc</cp:lastModifiedBy>
  <cp:lastPrinted>2016-06-29T11:36:08Z</cp:lastPrinted>
  <dcterms:created xsi:type="dcterms:W3CDTF">2015-02-04T10:40:18Z</dcterms:created>
  <dcterms:modified xsi:type="dcterms:W3CDTF">2017-01-30T18:35:44Z</dcterms:modified>
</cp:coreProperties>
</file>